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\\192.168.0.116\Documents\TS Bruntál\GRAFY 2024\"/>
    </mc:Choice>
  </mc:AlternateContent>
  <xr:revisionPtr revIDLastSave="0" documentId="13_ncr:1_{D4BAB904-3091-48C7-AB46-77109981824F}" xr6:coauthVersionLast="47" xr6:coauthVersionMax="47" xr10:uidLastSave="{00000000-0000-0000-0000-000000000000}"/>
  <bookViews>
    <workbookView xWindow="-108" yWindow="-108" windowWidth="30936" windowHeight="16896" xr2:uid="{3A4885D9-CCF3-47BA-966A-0B6A0D3C4453}"/>
  </bookViews>
  <sheets>
    <sheet name="Vyhodnocení" sheetId="1" r:id="rId1"/>
    <sheet name="Graf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78" i="1" l="1"/>
  <c r="H84" i="2"/>
  <c r="BN30" i="1"/>
  <c r="BN66" i="1"/>
  <c r="BN78" i="1" s="1"/>
  <c r="F73" i="2"/>
  <c r="F74" i="2" s="1"/>
  <c r="H88" i="2"/>
  <c r="H91" i="2" s="1"/>
  <c r="N45" i="2"/>
  <c r="F45" i="2"/>
  <c r="M22" i="2"/>
  <c r="E22" i="2"/>
  <c r="BK58" i="1"/>
  <c r="BN62" i="1"/>
  <c r="BI30" i="1"/>
  <c r="BN26" i="1"/>
  <c r="BN64" i="1"/>
  <c r="BK60" i="1"/>
  <c r="BK56" i="1"/>
  <c r="BK52" i="1"/>
  <c r="BK50" i="1"/>
  <c r="BK48" i="1"/>
  <c r="BK46" i="1"/>
  <c r="BK44" i="1"/>
  <c r="BK42" i="1"/>
  <c r="BK40" i="1"/>
  <c r="BN28" i="1"/>
  <c r="BN24" i="1"/>
  <c r="BN22" i="1"/>
  <c r="BN20" i="1"/>
  <c r="BN18" i="1"/>
  <c r="BN16" i="1"/>
  <c r="BN14" i="1"/>
  <c r="BN12" i="1"/>
  <c r="BN10" i="1"/>
  <c r="BK24" i="1"/>
  <c r="BK22" i="1"/>
  <c r="BK20" i="1"/>
  <c r="BK18" i="1"/>
  <c r="BK16" i="1"/>
  <c r="BN8" i="1"/>
  <c r="BK14" i="1"/>
  <c r="BK12" i="1"/>
  <c r="BK10" i="1"/>
  <c r="BK8" i="1"/>
  <c r="BI60" i="1"/>
  <c r="BI58" i="1"/>
  <c r="BI56" i="1"/>
  <c r="BI54" i="1"/>
  <c r="BI52" i="1"/>
  <c r="BI50" i="1"/>
  <c r="BI48" i="1"/>
  <c r="BI46" i="1"/>
  <c r="BI44" i="1"/>
  <c r="BI42" i="1"/>
  <c r="BI40" i="1"/>
  <c r="BD60" i="1"/>
  <c r="BD58" i="1"/>
  <c r="BD56" i="1"/>
  <c r="BD54" i="1"/>
  <c r="BD52" i="1"/>
  <c r="BD50" i="1"/>
  <c r="BD48" i="1"/>
  <c r="BD46" i="1"/>
  <c r="BD44" i="1"/>
  <c r="BD66" i="1" s="1"/>
  <c r="BD42" i="1"/>
  <c r="BD40" i="1"/>
  <c r="AY60" i="1"/>
  <c r="AY58" i="1"/>
  <c r="AY56" i="1"/>
  <c r="AY54" i="1"/>
  <c r="AY52" i="1"/>
  <c r="AY50" i="1"/>
  <c r="AY48" i="1"/>
  <c r="AY46" i="1"/>
  <c r="AY44" i="1"/>
  <c r="AY42" i="1"/>
  <c r="AY40" i="1"/>
  <c r="AT60" i="1"/>
  <c r="AT58" i="1"/>
  <c r="AT56" i="1"/>
  <c r="AT54" i="1"/>
  <c r="AT52" i="1"/>
  <c r="AT50" i="1"/>
  <c r="AT48" i="1"/>
  <c r="AT46" i="1"/>
  <c r="AT44" i="1"/>
  <c r="AT42" i="1"/>
  <c r="AT40" i="1"/>
  <c r="AO60" i="1"/>
  <c r="AO58" i="1"/>
  <c r="AO56" i="1"/>
  <c r="AO54" i="1"/>
  <c r="AO52" i="1"/>
  <c r="AO50" i="1"/>
  <c r="AO48" i="1"/>
  <c r="AO46" i="1"/>
  <c r="AO44" i="1"/>
  <c r="AO42" i="1"/>
  <c r="AO40" i="1"/>
  <c r="AJ60" i="1"/>
  <c r="AJ58" i="1"/>
  <c r="AJ56" i="1"/>
  <c r="AJ54" i="1"/>
  <c r="AJ52" i="1"/>
  <c r="AJ50" i="1"/>
  <c r="AJ48" i="1"/>
  <c r="AJ46" i="1"/>
  <c r="AJ44" i="1"/>
  <c r="AJ42" i="1"/>
  <c r="AJ40" i="1"/>
  <c r="AE60" i="1"/>
  <c r="AE58" i="1"/>
  <c r="AE56" i="1"/>
  <c r="AE54" i="1"/>
  <c r="AE52" i="1"/>
  <c r="AE50" i="1"/>
  <c r="AE48" i="1"/>
  <c r="AE46" i="1"/>
  <c r="AE44" i="1"/>
  <c r="AE42" i="1"/>
  <c r="AE40" i="1"/>
  <c r="Z60" i="1"/>
  <c r="Z58" i="1"/>
  <c r="Z56" i="1"/>
  <c r="Z54" i="1"/>
  <c r="Z52" i="1"/>
  <c r="Z50" i="1"/>
  <c r="Z48" i="1"/>
  <c r="Z46" i="1"/>
  <c r="Z44" i="1"/>
  <c r="Z42" i="1"/>
  <c r="Z40" i="1"/>
  <c r="U60" i="1"/>
  <c r="U58" i="1"/>
  <c r="U56" i="1"/>
  <c r="U54" i="1"/>
  <c r="U52" i="1"/>
  <c r="U50" i="1"/>
  <c r="U48" i="1"/>
  <c r="U46" i="1"/>
  <c r="U44" i="1"/>
  <c r="U42" i="1"/>
  <c r="U40" i="1"/>
  <c r="P60" i="1"/>
  <c r="P58" i="1"/>
  <c r="P56" i="1"/>
  <c r="P54" i="1"/>
  <c r="P52" i="1"/>
  <c r="P50" i="1"/>
  <c r="P48" i="1"/>
  <c r="P46" i="1"/>
  <c r="P44" i="1"/>
  <c r="P42" i="1"/>
  <c r="P40" i="1"/>
  <c r="K60" i="1"/>
  <c r="K58" i="1"/>
  <c r="K56" i="1"/>
  <c r="K54" i="1"/>
  <c r="K52" i="1"/>
  <c r="K50" i="1"/>
  <c r="K48" i="1"/>
  <c r="K46" i="1"/>
  <c r="K44" i="1"/>
  <c r="K42" i="1"/>
  <c r="K40" i="1"/>
  <c r="F60" i="1"/>
  <c r="F52" i="1"/>
  <c r="F42" i="1"/>
  <c r="F44" i="1"/>
  <c r="F46" i="1"/>
  <c r="F48" i="1"/>
  <c r="F50" i="1"/>
  <c r="F54" i="1"/>
  <c r="F56" i="1"/>
  <c r="F58" i="1"/>
  <c r="F40" i="1"/>
  <c r="F30" i="1"/>
  <c r="BD30" i="1"/>
  <c r="AY30" i="1"/>
  <c r="AT30" i="1"/>
  <c r="AO30" i="1"/>
  <c r="AJ30" i="1"/>
  <c r="AE30" i="1"/>
  <c r="Z30" i="1"/>
  <c r="U30" i="1"/>
  <c r="P30" i="1"/>
  <c r="L91" i="2" l="1"/>
  <c r="BN60" i="1"/>
  <c r="BI66" i="1"/>
  <c r="BN44" i="1"/>
  <c r="BN40" i="1"/>
  <c r="BN58" i="1"/>
  <c r="BN56" i="1"/>
  <c r="BN54" i="1"/>
  <c r="BN50" i="1"/>
  <c r="BN48" i="1"/>
  <c r="BN46" i="1"/>
  <c r="BN42" i="1"/>
  <c r="P66" i="1"/>
  <c r="BN52" i="1"/>
  <c r="AY66" i="1"/>
  <c r="AT66" i="1"/>
  <c r="AO66" i="1"/>
  <c r="AJ66" i="1"/>
  <c r="AE66" i="1"/>
  <c r="Z66" i="1"/>
  <c r="U66" i="1"/>
  <c r="K66" i="1"/>
  <c r="F66" i="1"/>
  <c r="K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Libor.Pospisil</author>
  </authors>
  <commentList>
    <comment ref="A28" authorId="0" shapeId="0" xr:uid="{BD66DF85-9D0B-4DA3-B3B6-0BE426AFB021}">
      <text>
        <r>
          <rPr>
            <b/>
            <sz val="9"/>
            <color indexed="81"/>
            <rFont val="Tahoma"/>
            <family val="2"/>
          </rPr>
          <t>Libor.Pospisil:</t>
        </r>
        <r>
          <rPr>
            <sz val="9"/>
            <color indexed="81"/>
            <rFont val="Tahoma"/>
            <family val="2"/>
          </rPr>
          <t xml:space="preserve">
Vedení evidence 121/měs.
pronájem popelnic 12kč/kus.
</t>
        </r>
      </text>
    </comment>
    <comment ref="BD56" authorId="0" shapeId="0" xr:uid="{C1C9A8C9-E843-4CBC-B9BE-02CC39EFD907}">
      <text>
        <r>
          <rPr>
            <b/>
            <sz val="9"/>
            <color indexed="81"/>
            <rFont val="Tahoma"/>
            <family val="2"/>
          </rPr>
          <t>Libor.Pospisil:</t>
        </r>
        <r>
          <rPr>
            <sz val="9"/>
            <color indexed="81"/>
            <rFont val="Tahoma"/>
            <family val="2"/>
          </rPr>
          <t xml:space="preserve">
Faktůra cena 0Kč??
</t>
        </r>
      </text>
    </comment>
    <comment ref="BK62" authorId="0" shapeId="0" xr:uid="{E7934F6F-D834-4B38-8D8A-F3CD562A42EB}">
      <text>
        <r>
          <rPr>
            <b/>
            <sz val="9"/>
            <color indexed="81"/>
            <rFont val="Tahoma"/>
            <charset val="1"/>
          </rPr>
          <t>Libor.Pospisil:</t>
        </r>
        <r>
          <rPr>
            <sz val="9"/>
            <color indexed="81"/>
            <rFont val="Tahoma"/>
            <charset val="1"/>
          </rPr>
          <t xml:space="preserve">
převod na tuny dle Svozovky.
</t>
        </r>
      </text>
    </comment>
    <comment ref="A64" authorId="0" shapeId="0" xr:uid="{E0E95AC7-2ABF-4341-BEDF-894507447B4F}">
      <text>
        <r>
          <rPr>
            <b/>
            <sz val="9"/>
            <color indexed="81"/>
            <rFont val="Tahoma"/>
            <charset val="1"/>
          </rPr>
          <t>Libor.Pospisil:</t>
        </r>
        <r>
          <rPr>
            <sz val="9"/>
            <color indexed="81"/>
            <rFont val="Tahoma"/>
            <charset val="1"/>
          </rPr>
          <t xml:space="preserve">
Vedení evidence 121/měs.
pronájem popelnic 12kč/kus.</t>
        </r>
      </text>
    </comment>
    <comment ref="BQ64" authorId="0" shapeId="0" xr:uid="{CC2EDE94-5505-4F5B-8DE2-04A6AD6F3170}">
      <text>
        <r>
          <rPr>
            <b/>
            <sz val="9"/>
            <color indexed="81"/>
            <rFont val="Tahoma"/>
            <family val="2"/>
            <charset val="238"/>
          </rPr>
          <t>Libor.Pospisil:</t>
        </r>
        <r>
          <rPr>
            <sz val="9"/>
            <color indexed="81"/>
            <rFont val="Tahoma"/>
            <family val="2"/>
            <charset val="238"/>
          </rPr>
          <t xml:space="preserve">
Náramky do domácnosti
</t>
        </r>
      </text>
    </comment>
    <comment ref="BJ78" authorId="0" shapeId="0" xr:uid="{D06D342D-9601-48D4-A86B-C792E03E5575}">
      <text>
        <r>
          <rPr>
            <b/>
            <sz val="9"/>
            <color indexed="81"/>
            <rFont val="Tahoma"/>
            <family val="2"/>
            <charset val="238"/>
          </rPr>
          <t>Libor.Pospisil:</t>
        </r>
        <r>
          <rPr>
            <sz val="9"/>
            <color indexed="81"/>
            <rFont val="Tahoma"/>
            <family val="2"/>
            <charset val="238"/>
          </rPr>
          <t xml:space="preserve">
Rok 2024</t>
        </r>
      </text>
    </comment>
  </commentList>
</comments>
</file>

<file path=xl/sharedStrings.xml><?xml version="1.0" encoding="utf-8"?>
<sst xmlns="http://schemas.openxmlformats.org/spreadsheetml/2006/main" count="507" uniqueCount="70">
  <si>
    <t>Náklady komunální odpad obec Oborná rok 2023</t>
  </si>
  <si>
    <t>Svoz Sklo</t>
  </si>
  <si>
    <t>Svoz Papír</t>
  </si>
  <si>
    <t>Svoz Směsný</t>
  </si>
  <si>
    <t>Svoz Plasty</t>
  </si>
  <si>
    <t>Poplatek Ul. odpadu</t>
  </si>
  <si>
    <t>Likvidace odpadu-Směsný</t>
  </si>
  <si>
    <t>Likvidace odpadu Papír</t>
  </si>
  <si>
    <t>Likvidace odpadu Plast</t>
  </si>
  <si>
    <t>Výkup Skla</t>
  </si>
  <si>
    <t>Poplatky</t>
  </si>
  <si>
    <t xml:space="preserve">Množství </t>
  </si>
  <si>
    <t>MJ</t>
  </si>
  <si>
    <t>Cena/MJ</t>
  </si>
  <si>
    <t>Cena s DPH</t>
  </si>
  <si>
    <t>svoz x ks</t>
  </si>
  <si>
    <t>tuna</t>
  </si>
  <si>
    <t>Měsíc Leden</t>
  </si>
  <si>
    <t>Celkem</t>
  </si>
  <si>
    <t>Měsíc Únor</t>
  </si>
  <si>
    <t>Měsíc Březen</t>
  </si>
  <si>
    <t>Měsíc Duben</t>
  </si>
  <si>
    <t>Měsíc Květen</t>
  </si>
  <si>
    <t>Měsíc Červen</t>
  </si>
  <si>
    <t>Měsíc Červenec</t>
  </si>
  <si>
    <t>Měsíc Srpen</t>
  </si>
  <si>
    <t>Měsíc Září</t>
  </si>
  <si>
    <t>Měsíc Říjen</t>
  </si>
  <si>
    <t>Měsíc Listopad</t>
  </si>
  <si>
    <t>Měsíc Prosinec</t>
  </si>
  <si>
    <t>Vyhodnocení rok 2023</t>
  </si>
  <si>
    <t>Svoz Papír 1100l</t>
  </si>
  <si>
    <t>Svoz Papír 240l</t>
  </si>
  <si>
    <t>Svoz Plasty 240l</t>
  </si>
  <si>
    <t>Svoz Plasty 1100l</t>
  </si>
  <si>
    <t>Svoz Sklo 1100l</t>
  </si>
  <si>
    <t>Náklady komunální odpad obec Oborná rok 2024</t>
  </si>
  <si>
    <t>svoz 1100</t>
  </si>
  <si>
    <t>svoz 240</t>
  </si>
  <si>
    <t>svoz 110</t>
  </si>
  <si>
    <t>Svoz Směsný 110l</t>
  </si>
  <si>
    <t>Vyhodnocení rok 2024</t>
  </si>
  <si>
    <t>Výkup kov</t>
  </si>
  <si>
    <t>hod</t>
  </si>
  <si>
    <t>Oleje</t>
  </si>
  <si>
    <t>Papír/tetrapak</t>
  </si>
  <si>
    <t>BIO rozložitelný</t>
  </si>
  <si>
    <t>Objemný/svoz</t>
  </si>
  <si>
    <t>OK</t>
  </si>
  <si>
    <t>Barvy</t>
  </si>
  <si>
    <t>Celkem odpady</t>
  </si>
  <si>
    <t>Objemný/SD</t>
  </si>
  <si>
    <t>ok</t>
  </si>
  <si>
    <t>Rozdíl 23/24</t>
  </si>
  <si>
    <t>Rozdíl</t>
  </si>
  <si>
    <t>Třídíme na 18,63%</t>
  </si>
  <si>
    <t>Sběr a svoz komunálních odpadů</t>
  </si>
  <si>
    <t>Sběr a svoz nebezpečných odpadů</t>
  </si>
  <si>
    <t>(Velkoobjemový)</t>
  </si>
  <si>
    <t>Sběr a svoz ostatních odpadů</t>
  </si>
  <si>
    <t>Sběr a svoz BIO</t>
  </si>
  <si>
    <t>(Hřbitov)</t>
  </si>
  <si>
    <t>Celkem odpady bez EKO-KOM</t>
  </si>
  <si>
    <t>EKO-KOM</t>
  </si>
  <si>
    <t>Počet občanů 1.1.2025</t>
  </si>
  <si>
    <t>Částka na občana</t>
  </si>
  <si>
    <t>Příjmy z poplatků</t>
  </si>
  <si>
    <t>Částka na občana bez odečtu příjmů z poplatků</t>
  </si>
  <si>
    <t>Pásky do domácnosti</t>
  </si>
  <si>
    <t xml:space="preserve">Třídíme 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</si>
</sst>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Kč&quot;;[Red]\-#,##0.00\ &quot;Kč&quot;"/>
  </numFmts>
  <fonts count="19" x14ac:knownFonts="1">
    <font>
      <sz val="10"/>
      <color theme="1"/>
      <name val="Trebuchet MS"/>
      <family val="2"/>
      <charset val="238"/>
    </font>
    <font>
      <sz val="11"/>
      <color theme="1"/>
      <name val="Trebuchet MS"/>
      <family val="2"/>
      <charset val="238"/>
    </font>
    <font>
      <b/>
      <sz val="16"/>
      <color theme="1"/>
      <name val="Trebuchet MS"/>
      <family val="2"/>
      <charset val="238"/>
    </font>
    <font>
      <b/>
      <sz val="14"/>
      <color theme="1"/>
      <name val="Trebuchet MS"/>
      <family val="2"/>
      <charset val="238"/>
    </font>
    <font>
      <b/>
      <u/>
      <sz val="14"/>
      <color theme="1"/>
      <name val="Trebuchet MS"/>
      <family val="2"/>
      <charset val="238"/>
    </font>
    <font>
      <u/>
      <sz val="10"/>
      <color theme="1"/>
      <name val="Trebuchet MS"/>
      <family val="2"/>
      <charset val="238"/>
    </font>
    <font>
      <b/>
      <sz val="10"/>
      <color theme="1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b/>
      <sz val="11"/>
      <color theme="1"/>
      <name val="Trebuchet M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Calibri"/>
      <family val="2"/>
    </font>
    <font>
      <sz val="10"/>
      <color theme="1"/>
      <name val="Trebuchet MS"/>
      <family val="2"/>
      <charset val="238"/>
    </font>
    <font>
      <sz val="10"/>
      <color theme="0"/>
      <name val="Trebuchet MS"/>
      <family val="2"/>
      <charset val="238"/>
    </font>
    <font>
      <sz val="9"/>
      <color indexed="81"/>
      <name val="Tahoma"/>
      <family val="2"/>
      <charset val="238"/>
    </font>
    <font>
      <b/>
      <sz val="12"/>
      <color theme="1"/>
      <name val="Trebuchet MS"/>
      <family val="2"/>
      <charset val="238"/>
    </font>
    <font>
      <b/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1" fillId="2" borderId="0" xfId="0" applyFont="1" applyFill="1"/>
    <xf numFmtId="0" fontId="1" fillId="0" borderId="0" xfId="0" applyFont="1"/>
    <xf numFmtId="0" fontId="1" fillId="3" borderId="0" xfId="0" applyFont="1" applyFill="1"/>
    <xf numFmtId="0" fontId="1" fillId="4" borderId="0" xfId="0" applyFont="1" applyFill="1"/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3" fillId="0" borderId="0" xfId="0" applyFont="1" applyAlignment="1">
      <alignment horizontal="right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2" fontId="0" fillId="0" borderId="3" xfId="0" applyNumberFormat="1" applyBorder="1" applyAlignment="1">
      <alignment horizontal="right"/>
    </xf>
    <xf numFmtId="2" fontId="0" fillId="0" borderId="5" xfId="0" applyNumberFormat="1" applyBorder="1" applyAlignment="1">
      <alignment horizontal="right"/>
    </xf>
    <xf numFmtId="2" fontId="0" fillId="0" borderId="5" xfId="0" applyNumberFormat="1" applyBorder="1"/>
    <xf numFmtId="2" fontId="3" fillId="0" borderId="0" xfId="0" applyNumberFormat="1" applyFont="1" applyAlignment="1">
      <alignment horizontal="right"/>
    </xf>
    <xf numFmtId="1" fontId="0" fillId="0" borderId="1" xfId="0" applyNumberFormat="1" applyBorder="1" applyAlignment="1">
      <alignment horizontal="right"/>
    </xf>
    <xf numFmtId="1" fontId="6" fillId="0" borderId="1" xfId="0" applyNumberFormat="1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4" fontId="7" fillId="0" borderId="3" xfId="0" applyNumberFormat="1" applyFont="1" applyBorder="1" applyAlignment="1">
      <alignment horizontal="right"/>
    </xf>
    <xf numFmtId="4" fontId="7" fillId="0" borderId="5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4" fontId="7" fillId="0" borderId="8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0" fontId="7" fillId="0" borderId="1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2" fontId="8" fillId="0" borderId="5" xfId="0" applyNumberFormat="1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4" fontId="0" fillId="0" borderId="0" xfId="0" applyNumberFormat="1"/>
    <xf numFmtId="0" fontId="13" fillId="0" borderId="0" xfId="0" applyFont="1"/>
    <xf numFmtId="8" fontId="13" fillId="0" borderId="0" xfId="0" applyNumberFormat="1" applyFont="1"/>
    <xf numFmtId="4" fontId="8" fillId="0" borderId="3" xfId="0" applyNumberFormat="1" applyFont="1" applyBorder="1" applyAlignment="1">
      <alignment horizontal="right"/>
    </xf>
    <xf numFmtId="4" fontId="8" fillId="0" borderId="5" xfId="0" applyNumberFormat="1" applyFont="1" applyBorder="1" applyAlignment="1">
      <alignment horizontal="right"/>
    </xf>
    <xf numFmtId="4" fontId="8" fillId="0" borderId="8" xfId="0" applyNumberFormat="1" applyFont="1" applyBorder="1"/>
    <xf numFmtId="0" fontId="17" fillId="0" borderId="0" xfId="0" applyFont="1"/>
    <xf numFmtId="4" fontId="17" fillId="0" borderId="0" xfId="0" applyNumberFormat="1" applyFont="1"/>
    <xf numFmtId="0" fontId="3" fillId="0" borderId="0" xfId="0" applyFont="1"/>
    <xf numFmtId="4" fontId="3" fillId="0" borderId="0" xfId="0" applyNumberFormat="1" applyFont="1"/>
    <xf numFmtId="4" fontId="3" fillId="0" borderId="9" xfId="0" applyNumberFormat="1" applyFont="1" applyBorder="1"/>
    <xf numFmtId="3" fontId="3" fillId="0" borderId="0" xfId="0" applyNumberFormat="1" applyFont="1"/>
    <xf numFmtId="0" fontId="3" fillId="0" borderId="9" xfId="0" applyFont="1" applyBorder="1"/>
    <xf numFmtId="2" fontId="3" fillId="0" borderId="0" xfId="0" applyNumberFormat="1" applyFont="1"/>
    <xf numFmtId="3" fontId="0" fillId="0" borderId="0" xfId="0" applyNumberFormat="1"/>
    <xf numFmtId="2" fontId="0" fillId="0" borderId="0" xfId="0" applyNumberFormat="1"/>
    <xf numFmtId="0" fontId="15" fillId="0" borderId="0" xfId="0" applyFont="1"/>
    <xf numFmtId="10" fontId="3" fillId="0" borderId="0" xfId="1" applyNumberFormat="1" applyFont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b="1"/>
              <a:t>Směsný odpad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Směsný 2023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val>
            <c:numRef>
              <c:f>Vyhodnocení!$BK$18</c:f>
              <c:numCache>
                <c:formatCode>General</c:formatCode>
                <c:ptCount val="1"/>
                <c:pt idx="0">
                  <c:v>79.23599999999999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E9-4E9E-9692-B3386DF91FB0}"/>
            </c:ext>
          </c:extLst>
        </c:ser>
        <c:ser>
          <c:idx val="1"/>
          <c:order val="1"/>
          <c:tx>
            <c:v>Směsný 2024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val>
            <c:numRef>
              <c:f>Vyhodnocení!$BK$54</c:f>
              <c:numCache>
                <c:formatCode>General</c:formatCode>
                <c:ptCount val="1"/>
                <c:pt idx="0">
                  <c:v>59.564999999999998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1E9-4E9E-9692-B3386DF91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6132792"/>
        <c:axId val="756136752"/>
      </c:barChart>
      <c:catAx>
        <c:axId val="75613279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756136752"/>
        <c:crosses val="autoZero"/>
        <c:auto val="1"/>
        <c:lblAlgn val="ctr"/>
        <c:lblOffset val="100"/>
        <c:noMultiLvlLbl val="0"/>
      </c:catAx>
      <c:valAx>
        <c:axId val="756136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Tuna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7561327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ln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b="1"/>
              <a:t>Papír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Papír 2023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val>
            <c:numRef>
              <c:f>Vyhodnocení!$BK$20</c:f>
              <c:numCache>
                <c:formatCode>General</c:formatCode>
                <c:ptCount val="1"/>
                <c:pt idx="0">
                  <c:v>4.6150000000000002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BE-441F-AF2F-92D02941CBFE}"/>
            </c:ext>
          </c:extLst>
        </c:ser>
        <c:ser>
          <c:idx val="1"/>
          <c:order val="1"/>
          <c:tx>
            <c:v>Papír 2024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val>
            <c:numRef>
              <c:f>Vyhodnocení!$BK$56</c:f>
              <c:numCache>
                <c:formatCode>General</c:formatCode>
                <c:ptCount val="1"/>
                <c:pt idx="0">
                  <c:v>4.5830000000000002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BE-441F-AF2F-92D02941CBF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57971520"/>
        <c:axId val="757971880"/>
      </c:barChart>
      <c:catAx>
        <c:axId val="7579715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757971880"/>
        <c:crosses val="autoZero"/>
        <c:auto val="1"/>
        <c:lblAlgn val="ctr"/>
        <c:lblOffset val="100"/>
        <c:noMultiLvlLbl val="0"/>
      </c:catAx>
      <c:valAx>
        <c:axId val="757971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Tuna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7579715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b="1"/>
              <a:t>Plast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9664370078740157"/>
          <c:y val="0.13752317389692253"/>
          <c:w val="0.78113407699037618"/>
          <c:h val="0.68627550588434505"/>
        </c:manualLayout>
      </c:layout>
      <c:barChart>
        <c:barDir val="col"/>
        <c:grouping val="clustered"/>
        <c:varyColors val="0"/>
        <c:ser>
          <c:idx val="0"/>
          <c:order val="0"/>
          <c:tx>
            <c:v>Plast 2023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Vyhodnocení!$BK$22</c:f>
              <c:numCache>
                <c:formatCode>General</c:formatCode>
                <c:ptCount val="1"/>
                <c:pt idx="0">
                  <c:v>7.4429999999999996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3-457F-8D88-BB148A0DE0C4}"/>
            </c:ext>
          </c:extLst>
        </c:ser>
        <c:ser>
          <c:idx val="1"/>
          <c:order val="1"/>
          <c:tx>
            <c:v>Plast 2024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Vyhodnocení!$BK$58</c:f>
              <c:numCache>
                <c:formatCode>General</c:formatCode>
                <c:ptCount val="1"/>
                <c:pt idx="0">
                  <c:v>8.8230000000000004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F3-457F-8D88-BB148A0DE0C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3842792"/>
        <c:axId val="583844232"/>
      </c:barChart>
      <c:catAx>
        <c:axId val="5838427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83844232"/>
        <c:crosses val="autoZero"/>
        <c:auto val="1"/>
        <c:lblAlgn val="ctr"/>
        <c:lblOffset val="100"/>
        <c:noMultiLvlLbl val="0"/>
      </c:catAx>
      <c:valAx>
        <c:axId val="583844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Tuna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838427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b="1"/>
              <a:t>Sklo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Sklo 2023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Vyhodnocení!$BK$24</c:f>
              <c:numCache>
                <c:formatCode>General</c:formatCode>
                <c:ptCount val="1"/>
                <c:pt idx="0">
                  <c:v>5.770999999999999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5C-48E3-9FFA-F4CEE1795F42}"/>
            </c:ext>
          </c:extLst>
        </c:ser>
        <c:ser>
          <c:idx val="1"/>
          <c:order val="1"/>
          <c:tx>
            <c:v>Sklo 2024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Vyhodnocení!$BK$60</c:f>
              <c:numCache>
                <c:formatCode>General</c:formatCode>
                <c:ptCount val="1"/>
                <c:pt idx="0">
                  <c:v>7.7360000000000007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5C-48E3-9FFA-F4CEE1795F4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72321352"/>
        <c:axId val="772321712"/>
      </c:barChart>
      <c:catAx>
        <c:axId val="7723213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772321712"/>
        <c:crosses val="autoZero"/>
        <c:auto val="1"/>
        <c:lblAlgn val="ctr"/>
        <c:lblOffset val="100"/>
        <c:noMultiLvlLbl val="0"/>
      </c:catAx>
      <c:valAx>
        <c:axId val="772321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Tuna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77232135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Podíl odpadů v % rok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ofPieChart>
        <c:ofPieType val="bar"/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6B0-4F47-A071-87D90AC85D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6B0-4F47-A071-87D90AC85D1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06B0-4F47-A071-87D90AC85D1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06B0-4F47-A071-87D90AC85D1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06B0-4F47-A071-87D90AC85D1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6B0-4F47-A071-87D90AC85D1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06B0-4F47-A071-87D90AC85D12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Směsný</a:t>
                    </a:r>
                    <a:r>
                      <a:rPr lang="en-US" baseline="0"/>
                      <a:t>
</a:t>
                    </a:r>
                    <a:fld id="{5B385051-8C48-4B26-835E-CCE54F01026A}" type="PERCENTAGE">
                      <a:rPr lang="en-US" baseline="0"/>
                      <a:pPr/>
                      <a:t>[PROCENTO]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06B0-4F47-A071-87D90AC85D12}"/>
                </c:ext>
              </c:extLst>
            </c:dLbl>
            <c:dLbl>
              <c:idx val="1"/>
              <c:layout>
                <c:manualLayout>
                  <c:x val="-6.8815053335442591E-2"/>
                  <c:y val="2.787429349109139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Papír</a:t>
                    </a:r>
                    <a:r>
                      <a:rPr lang="en-US" baseline="0"/>
                      <a:t>
</a:t>
                    </a:r>
                    <a:fld id="{08CEBAF3-1335-4848-A386-5234CD9F4B26}" type="PERCENTAGE">
                      <a:rPr lang="en-US" baseline="0"/>
                      <a:pPr/>
                      <a:t>[PROCENTO]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06B0-4F47-A071-87D90AC85D12}"/>
                </c:ext>
              </c:extLst>
            </c:dLbl>
            <c:dLbl>
              <c:idx val="2"/>
              <c:layout>
                <c:manualLayout>
                  <c:x val="-3.9966796114192793E-2"/>
                  <c:y val="-1.899234817869991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Plast</a:t>
                    </a:r>
                    <a:r>
                      <a:rPr lang="en-US" baseline="0"/>
                      <a:t>
</a:t>
                    </a:r>
                    <a:fld id="{700E3B96-F6C7-4E23-9DCB-7FECC72A0652}" type="PERCENTAGE">
                      <a:rPr lang="en-US" baseline="0"/>
                      <a:pPr/>
                      <a:t>[PROCENTO]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E-06B0-4F47-A071-87D90AC85D12}"/>
                </c:ext>
              </c:extLst>
            </c:dLbl>
            <c:dLbl>
              <c:idx val="3"/>
              <c:layout>
                <c:manualLayout>
                  <c:x val="-1.2837588431711753E-3"/>
                  <c:y val="-5.796386562790762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Sklo</a:t>
                    </a:r>
                    <a:r>
                      <a:rPr lang="en-US" baseline="0"/>
                      <a:t>
</a:t>
                    </a:r>
                    <a:fld id="{80F26CC4-55A4-41CB-AE9D-62A73C34E389}" type="PERCENTAGE">
                      <a:rPr lang="en-US" baseline="0"/>
                      <a:pPr/>
                      <a:t>[PROCENTO]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06B0-4F47-A071-87D90AC85D1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Kovy</a:t>
                    </a:r>
                    <a:r>
                      <a:rPr lang="en-US" baseline="0"/>
                      <a:t>
</a:t>
                    </a:r>
                    <a:fld id="{5B5DA311-2FA6-404A-8B4C-090826F8D98C}" type="PERCENTAGE">
                      <a:rPr lang="en-US" baseline="0"/>
                      <a:pPr/>
                      <a:t>[PROCENTO]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06B0-4F47-A071-87D90AC85D1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BIO</a:t>
                    </a:r>
                    <a:r>
                      <a:rPr lang="en-US" baseline="0"/>
                      <a:t>
</a:t>
                    </a:r>
                    <a:fld id="{7312E562-1D37-4549-AAA1-0D133EF4FD6E}" type="PERCENTAGE">
                      <a:rPr lang="en-US" baseline="0"/>
                      <a:pPr/>
                      <a:t>[PROCENTO]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06B0-4F47-A071-87D90AC85D12}"/>
                </c:ext>
              </c:extLst>
            </c:dLbl>
            <c:dLbl>
              <c:idx val="6"/>
              <c:layout>
                <c:manualLayout>
                  <c:x val="1.5337405572197109E-2"/>
                  <c:y val="3.527336860670193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6B0-4F47-A071-87D90AC85D12}"/>
                </c:ext>
              </c:extLst>
            </c:dLbl>
            <c:numFmt formatCode="0.00%" sourceLinked="0"/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val>
            <c:numRef>
              <c:f>(Vyhodnocení!$BK$54,Vyhodnocení!$BK$56,Vyhodnocení!$BK$58,Vyhodnocení!$BK$60,Vyhodnocení!$BK$62,Vyhodnocení!$BK$72)</c:f>
              <c:numCache>
                <c:formatCode>General</c:formatCode>
                <c:ptCount val="6"/>
                <c:pt idx="0">
                  <c:v>59.564999999999998</c:v>
                </c:pt>
                <c:pt idx="1">
                  <c:v>4.5830000000000002</c:v>
                </c:pt>
                <c:pt idx="2">
                  <c:v>8.8230000000000004</c:v>
                </c:pt>
                <c:pt idx="3">
                  <c:v>7.7360000000000007</c:v>
                </c:pt>
                <c:pt idx="4">
                  <c:v>0.26</c:v>
                </c:pt>
                <c:pt idx="5">
                  <c:v>4.9000000000000002E-2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B0-4F47-A071-87D90AC85D1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secondPieSize val="75"/>
        <c:serLines>
          <c:spPr>
            <a:ln w="9525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Podíl odpadů v % rok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ofPieChart>
        <c:ofPieType val="bar"/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339F-4CED-838F-78BDFEC4717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39F-4CED-838F-78BDFEC4717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339F-4CED-838F-78BDFEC4717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39F-4CED-838F-78BDFEC4717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39F-4CED-838F-78BDFEC4717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339F-4CED-838F-78BDFEC4717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339F-4CED-838F-78BDFEC4717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Směsný</a:t>
                    </a:r>
                    <a:r>
                      <a:rPr lang="en-US" baseline="0"/>
                      <a:t>
</a:t>
                    </a:r>
                    <a:fld id="{47FD7E44-0296-49C1-A810-40D076A0C572}" type="PERCENTAGE">
                      <a:rPr lang="en-US" baseline="0"/>
                      <a:pPr/>
                      <a:t>[PROCENTO]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339F-4CED-838F-78BDFEC4717C}"/>
                </c:ext>
              </c:extLst>
            </c:dLbl>
            <c:dLbl>
              <c:idx val="1"/>
              <c:layout>
                <c:manualLayout>
                  <c:x val="-2.5967714734348162E-2"/>
                  <c:y val="-1.194758822822168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Papír</a:t>
                    </a:r>
                    <a:r>
                      <a:rPr lang="en-US" baseline="0"/>
                      <a:t>
</a:t>
                    </a:r>
                    <a:fld id="{3B49A5E9-E143-4383-AB51-627D7848B7AA}" type="PERCENTAGE">
                      <a:rPr lang="en-US" baseline="0"/>
                      <a:pPr/>
                      <a:t>[PROCENTO]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339F-4CED-838F-78BDFEC4717C}"/>
                </c:ext>
              </c:extLst>
            </c:dLbl>
            <c:dLbl>
              <c:idx val="2"/>
              <c:layout>
                <c:manualLayout>
                  <c:x val="1.4039456858285651E-2"/>
                  <c:y val="-1.6671997677040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Plast</a:t>
                    </a:r>
                    <a:r>
                      <a:rPr lang="en-US" baseline="0"/>
                      <a:t>
</a:t>
                    </a:r>
                    <a:fld id="{BA8F8FC3-1711-46DB-A91A-4920A286CF5F}" type="PERCENTAGE">
                      <a:rPr lang="en-US" baseline="0"/>
                      <a:pPr/>
                      <a:t>[PROCENTO]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339F-4CED-838F-78BDFEC4717C}"/>
                </c:ext>
              </c:extLst>
            </c:dLbl>
            <c:dLbl>
              <c:idx val="3"/>
              <c:layout>
                <c:manualLayout>
                  <c:x val="1.3705110005354135E-2"/>
                  <c:y val="-6.756091530045352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Sklo</a:t>
                    </a:r>
                    <a:r>
                      <a:rPr lang="en-US" baseline="0"/>
                      <a:t>
</a:t>
                    </a:r>
                    <a:fld id="{53BCEEF5-51EF-4DD2-ABD8-464F2A774B88}" type="PERCENTAGE">
                      <a:rPr lang="en-US" baseline="0"/>
                      <a:pPr/>
                      <a:t>[PROCENTO]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339F-4CED-838F-78BDFEC4717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Kovy</a:t>
                    </a:r>
                    <a:r>
                      <a:rPr lang="en-US" baseline="0"/>
                      <a:t>
</a:t>
                    </a:r>
                    <a:fld id="{BF9D8344-C2AD-4965-B146-7A7946DE3EC5}" type="PERCENTAGE">
                      <a:rPr lang="en-US" baseline="0"/>
                      <a:pPr/>
                      <a:t>[PROCENTO]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339F-4CED-838F-78BDFEC4717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Bio</a:t>
                    </a:r>
                    <a:r>
                      <a:rPr lang="en-US" baseline="0"/>
                      <a:t>
</a:t>
                    </a:r>
                    <a:fld id="{CDD29328-0672-4AC8-86DB-509323FFF572}" type="PERCENTAGE">
                      <a:rPr lang="en-US" baseline="0"/>
                      <a:pPr/>
                      <a:t>[PROCENTO]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339F-4CED-838F-78BDFEC4717C}"/>
                </c:ext>
              </c:extLst>
            </c:dLbl>
            <c:dLbl>
              <c:idx val="6"/>
              <c:layout>
                <c:manualLayout>
                  <c:x val="5.9495728972743037E-2"/>
                  <c:y val="-1.0563596397319959E-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39F-4CED-838F-78BDFEC4717C}"/>
                </c:ext>
              </c:extLst>
            </c:dLbl>
            <c:numFmt formatCode="0.00%" sourceLinked="0"/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val>
            <c:numRef>
              <c:f>(Vyhodnocení!$BK$18,Vyhodnocení!$BK$20,Vyhodnocení!$BK$22,Vyhodnocení!$BK$24,Vyhodnocení!$BK$62,Vyhodnocení!$BK$72)</c:f>
              <c:numCache>
                <c:formatCode>General</c:formatCode>
                <c:ptCount val="6"/>
                <c:pt idx="0">
                  <c:v>79.23599999999999</c:v>
                </c:pt>
                <c:pt idx="1">
                  <c:v>4.6150000000000002</c:v>
                </c:pt>
                <c:pt idx="2">
                  <c:v>7.4429999999999996</c:v>
                </c:pt>
                <c:pt idx="3">
                  <c:v>5.770999999999999</c:v>
                </c:pt>
                <c:pt idx="4">
                  <c:v>0.26</c:v>
                </c:pt>
                <c:pt idx="5">
                  <c:v>4.9000000000000002E-2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9F-4CED-838F-78BDFEC4717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secondPieSize val="75"/>
        <c:serLines>
          <c:spPr>
            <a:ln w="9525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3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605790</xdr:colOff>
      <xdr:row>0</xdr:row>
      <xdr:rowOff>179070</xdr:rowOff>
    </xdr:from>
    <xdr:to>
      <xdr:col>8</xdr:col>
      <xdr:colOff>300990</xdr:colOff>
      <xdr:row>19</xdr:row>
      <xdr:rowOff>175260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AE08D77E-E16D-BFE6-0FEA-789520009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598170</xdr:colOff>
      <xdr:row>0</xdr:row>
      <xdr:rowOff>171450</xdr:rowOff>
    </xdr:from>
    <xdr:to>
      <xdr:col>16</xdr:col>
      <xdr:colOff>293370</xdr:colOff>
      <xdr:row>19</xdr:row>
      <xdr:rowOff>167640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CF7706CD-39BA-263E-0CEA-4B8AE3DF5C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</xdr:colOff>
      <xdr:row>24</xdr:row>
      <xdr:rowOff>7620</xdr:rowOff>
    </xdr:from>
    <xdr:to>
      <xdr:col>8</xdr:col>
      <xdr:colOff>312420</xdr:colOff>
      <xdr:row>43</xdr:row>
      <xdr:rowOff>15240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1A3A9EC-7768-2D9B-6AD2-07D8EE28D4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605790</xdr:colOff>
      <xdr:row>24</xdr:row>
      <xdr:rowOff>3810</xdr:rowOff>
    </xdr:from>
    <xdr:to>
      <xdr:col>16</xdr:col>
      <xdr:colOff>342900</xdr:colOff>
      <xdr:row>43</xdr:row>
      <xdr:rowOff>15240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D6E9900D-76E2-646D-7DEF-6D28E2188B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236220</xdr:colOff>
      <xdr:row>47</xdr:row>
      <xdr:rowOff>15240</xdr:rowOff>
    </xdr:from>
    <xdr:to>
      <xdr:col>11</xdr:col>
      <xdr:colOff>0</xdr:colOff>
      <xdr:row>71</xdr:row>
      <xdr:rowOff>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358845CD-45E9-EEAA-3D29-05E567EB96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34290</xdr:colOff>
      <xdr:row>46</xdr:row>
      <xdr:rowOff>179070</xdr:rowOff>
    </xdr:from>
    <xdr:to>
      <xdr:col>20</xdr:col>
      <xdr:colOff>434340</xdr:colOff>
      <xdr:row>71</xdr:row>
      <xdr:rowOff>15240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C5AA81D9-12C2-3052-347A-9C999AB5B4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ED64C-CC7F-44DE-BA97-A384AA8A89A9}">
  <dimension ref="A3:BX78"/>
  <sheetViews>
    <sheetView tabSelected="1" zoomScaleNormal="100" zoomScaleSheetLayoutView="66" workbookViewId="0">
      <pane xSplit="1" topLeftCell="BG1" activePane="topRight" state="frozen"/>
      <selection pane="topRight" activeCell="BR49" sqref="BR49"/>
    </sheetView>
  </sheetViews>
  <sheetFormatPr defaultRowHeight="14.4" x14ac:dyDescent="0.35"/>
  <cols>
    <col min="1" max="1" width="24" customWidth="1"/>
    <col min="2" max="2" width="1.6640625" customWidth="1"/>
    <col min="3" max="5" width="12.6640625" customWidth="1"/>
    <col min="6" max="6" width="15.6640625" customWidth="1"/>
    <col min="7" max="10" width="12.6640625" customWidth="1"/>
    <col min="11" max="11" width="15.6640625" customWidth="1"/>
    <col min="12" max="15" width="12.6640625" customWidth="1"/>
    <col min="16" max="16" width="15.6640625" customWidth="1"/>
    <col min="17" max="20" width="12.6640625" customWidth="1"/>
    <col min="21" max="21" width="15.6640625" customWidth="1"/>
    <col min="22" max="25" width="12.6640625" customWidth="1"/>
    <col min="26" max="26" width="15.6640625" customWidth="1"/>
    <col min="27" max="30" width="12.6640625" customWidth="1"/>
    <col min="31" max="31" width="15.6640625" customWidth="1"/>
    <col min="32" max="35" width="12.6640625" customWidth="1"/>
    <col min="36" max="36" width="15.6640625" customWidth="1"/>
    <col min="37" max="40" width="12.6640625" customWidth="1"/>
    <col min="41" max="41" width="15.6640625" customWidth="1"/>
    <col min="42" max="45" width="12.6640625" customWidth="1"/>
    <col min="46" max="46" width="15.6640625" customWidth="1"/>
    <col min="47" max="50" width="12.6640625" customWidth="1"/>
    <col min="51" max="51" width="15.6640625" customWidth="1"/>
    <col min="52" max="55" width="12.6640625" customWidth="1"/>
    <col min="56" max="56" width="15.6640625" customWidth="1"/>
    <col min="57" max="60" width="12.6640625" customWidth="1"/>
    <col min="61" max="61" width="15.6640625" customWidth="1"/>
    <col min="62" max="62" width="17" customWidth="1"/>
    <col min="63" max="64" width="12.6640625" customWidth="1"/>
    <col min="65" max="65" width="14.5546875" customWidth="1"/>
    <col min="66" max="66" width="17.6640625" customWidth="1"/>
    <col min="67" max="95" width="12.6640625" customWidth="1"/>
  </cols>
  <sheetData>
    <row r="3" spans="1:76" ht="22.2" x14ac:dyDescent="0.45">
      <c r="B3" s="1"/>
      <c r="C3" s="1" t="s">
        <v>0</v>
      </c>
      <c r="D3" s="1"/>
      <c r="E3" s="1"/>
      <c r="F3" s="1"/>
    </row>
    <row r="4" spans="1:76" ht="22.2" x14ac:dyDescent="0.45">
      <c r="B4" s="1"/>
    </row>
    <row r="5" spans="1:76" ht="22.2" x14ac:dyDescent="0.45">
      <c r="B5" s="1"/>
      <c r="D5" s="3" t="s">
        <v>17</v>
      </c>
      <c r="E5" s="4"/>
      <c r="F5" s="4"/>
      <c r="I5" s="3" t="s">
        <v>19</v>
      </c>
      <c r="J5" s="4"/>
      <c r="K5" s="4"/>
      <c r="N5" s="3" t="s">
        <v>20</v>
      </c>
      <c r="O5" s="4"/>
      <c r="P5" s="4"/>
      <c r="S5" s="3" t="s">
        <v>21</v>
      </c>
      <c r="T5" s="4"/>
      <c r="U5" s="4"/>
      <c r="X5" s="3" t="s">
        <v>22</v>
      </c>
      <c r="Y5" s="4"/>
      <c r="Z5" s="4"/>
      <c r="AC5" s="3" t="s">
        <v>23</v>
      </c>
      <c r="AD5" s="4"/>
      <c r="AE5" s="4"/>
      <c r="AH5" s="3" t="s">
        <v>24</v>
      </c>
      <c r="AI5" s="4"/>
      <c r="AJ5" s="4"/>
      <c r="AM5" s="3" t="s">
        <v>25</v>
      </c>
      <c r="AN5" s="4"/>
      <c r="AO5" s="4"/>
      <c r="AR5" s="3" t="s">
        <v>26</v>
      </c>
      <c r="AS5" s="4"/>
      <c r="AT5" s="4"/>
      <c r="AW5" s="3" t="s">
        <v>27</v>
      </c>
      <c r="AX5" s="4"/>
      <c r="AY5" s="4"/>
      <c r="BB5" s="3" t="s">
        <v>28</v>
      </c>
      <c r="BC5" s="4"/>
      <c r="BD5" s="4"/>
      <c r="BG5" s="3" t="s">
        <v>29</v>
      </c>
      <c r="BH5" s="4"/>
      <c r="BI5" s="4"/>
      <c r="BL5" s="3" t="s">
        <v>30</v>
      </c>
      <c r="BM5" s="4"/>
      <c r="BN5" s="4"/>
    </row>
    <row r="6" spans="1:76" ht="10.199999999999999" customHeight="1" x14ac:dyDescent="0.35"/>
    <row r="7" spans="1:76" ht="15" customHeight="1" x14ac:dyDescent="0.35">
      <c r="C7" s="2" t="s">
        <v>11</v>
      </c>
      <c r="D7" s="2" t="s">
        <v>12</v>
      </c>
      <c r="E7" s="2" t="s">
        <v>13</v>
      </c>
      <c r="F7" s="2" t="s">
        <v>14</v>
      </c>
      <c r="H7" s="2" t="s">
        <v>11</v>
      </c>
      <c r="I7" s="2" t="s">
        <v>12</v>
      </c>
      <c r="J7" s="2" t="s">
        <v>13</v>
      </c>
      <c r="K7" s="2" t="s">
        <v>14</v>
      </c>
      <c r="M7" s="2" t="s">
        <v>11</v>
      </c>
      <c r="N7" s="2" t="s">
        <v>12</v>
      </c>
      <c r="O7" s="2" t="s">
        <v>13</v>
      </c>
      <c r="P7" s="2" t="s">
        <v>14</v>
      </c>
      <c r="R7" s="2" t="s">
        <v>11</v>
      </c>
      <c r="S7" s="2" t="s">
        <v>12</v>
      </c>
      <c r="T7" s="2" t="s">
        <v>13</v>
      </c>
      <c r="U7" s="2" t="s">
        <v>14</v>
      </c>
      <c r="W7" s="2" t="s">
        <v>11</v>
      </c>
      <c r="X7" s="2" t="s">
        <v>12</v>
      </c>
      <c r="Y7" s="2" t="s">
        <v>13</v>
      </c>
      <c r="Z7" s="2" t="s">
        <v>14</v>
      </c>
      <c r="AB7" s="2" t="s">
        <v>11</v>
      </c>
      <c r="AC7" s="2" t="s">
        <v>12</v>
      </c>
      <c r="AD7" s="2" t="s">
        <v>13</v>
      </c>
      <c r="AE7" s="2" t="s">
        <v>14</v>
      </c>
      <c r="AG7" s="2" t="s">
        <v>11</v>
      </c>
      <c r="AH7" s="2" t="s">
        <v>12</v>
      </c>
      <c r="AI7" s="2" t="s">
        <v>13</v>
      </c>
      <c r="AJ7" s="2" t="s">
        <v>14</v>
      </c>
      <c r="AL7" s="2" t="s">
        <v>11</v>
      </c>
      <c r="AM7" s="2" t="s">
        <v>12</v>
      </c>
      <c r="AN7" s="2" t="s">
        <v>13</v>
      </c>
      <c r="AO7" s="2" t="s">
        <v>14</v>
      </c>
      <c r="AQ7" s="2" t="s">
        <v>11</v>
      </c>
      <c r="AR7" s="2" t="s">
        <v>12</v>
      </c>
      <c r="AS7" s="2" t="s">
        <v>13</v>
      </c>
      <c r="AT7" s="2" t="s">
        <v>14</v>
      </c>
      <c r="AV7" s="2" t="s">
        <v>11</v>
      </c>
      <c r="AW7" s="2" t="s">
        <v>12</v>
      </c>
      <c r="AX7" s="2" t="s">
        <v>13</v>
      </c>
      <c r="AY7" s="2" t="s">
        <v>14</v>
      </c>
      <c r="BA7" s="2" t="s">
        <v>11</v>
      </c>
      <c r="BB7" s="2" t="s">
        <v>12</v>
      </c>
      <c r="BC7" s="2" t="s">
        <v>13</v>
      </c>
      <c r="BD7" s="2" t="s">
        <v>14</v>
      </c>
      <c r="BF7" s="2" t="s">
        <v>11</v>
      </c>
      <c r="BG7" s="2" t="s">
        <v>12</v>
      </c>
      <c r="BH7" s="2" t="s">
        <v>13</v>
      </c>
      <c r="BI7" s="2" t="s">
        <v>14</v>
      </c>
      <c r="BK7" s="2" t="s">
        <v>11</v>
      </c>
      <c r="BL7" s="2" t="s">
        <v>12</v>
      </c>
      <c r="BM7" s="2" t="s">
        <v>13</v>
      </c>
      <c r="BN7" s="2" t="s">
        <v>14</v>
      </c>
    </row>
    <row r="8" spans="1:76" ht="18" customHeight="1" x14ac:dyDescent="0.35">
      <c r="A8" s="5" t="s">
        <v>2</v>
      </c>
      <c r="C8" s="27">
        <v>15</v>
      </c>
      <c r="D8" s="10" t="s">
        <v>15</v>
      </c>
      <c r="E8" s="10">
        <v>303.81</v>
      </c>
      <c r="F8" s="11">
        <v>5240.71</v>
      </c>
      <c r="G8" s="12"/>
      <c r="H8" s="27">
        <v>10</v>
      </c>
      <c r="I8" s="10" t="s">
        <v>15</v>
      </c>
      <c r="J8" s="10">
        <v>303.81</v>
      </c>
      <c r="K8" s="11">
        <v>3493.82</v>
      </c>
      <c r="L8" s="12"/>
      <c r="M8" s="27">
        <v>10</v>
      </c>
      <c r="N8" s="10" t="s">
        <v>15</v>
      </c>
      <c r="O8" s="10">
        <v>303.81</v>
      </c>
      <c r="P8" s="11">
        <v>3493.8</v>
      </c>
      <c r="Q8" s="12"/>
      <c r="R8" s="27">
        <v>10</v>
      </c>
      <c r="S8" s="10" t="s">
        <v>15</v>
      </c>
      <c r="T8" s="10">
        <v>303.81</v>
      </c>
      <c r="U8" s="11">
        <v>3493.81</v>
      </c>
      <c r="V8" s="12"/>
      <c r="W8" s="27">
        <v>10</v>
      </c>
      <c r="X8" s="10" t="s">
        <v>15</v>
      </c>
      <c r="Y8" s="10">
        <v>303.81</v>
      </c>
      <c r="Z8" s="11">
        <v>3493.81</v>
      </c>
      <c r="AA8" s="12"/>
      <c r="AB8" s="27">
        <v>10</v>
      </c>
      <c r="AC8" s="10" t="s">
        <v>15</v>
      </c>
      <c r="AD8" s="10">
        <v>303.81</v>
      </c>
      <c r="AE8" s="11">
        <v>3493.81</v>
      </c>
      <c r="AF8" s="12"/>
      <c r="AG8" s="27">
        <v>15</v>
      </c>
      <c r="AH8" s="10" t="s">
        <v>15</v>
      </c>
      <c r="AI8" s="10">
        <v>303.81</v>
      </c>
      <c r="AJ8" s="11">
        <v>5240.72</v>
      </c>
      <c r="AK8" s="12"/>
      <c r="AL8" s="27">
        <v>10</v>
      </c>
      <c r="AM8" s="10" t="s">
        <v>15</v>
      </c>
      <c r="AN8" s="10">
        <v>303.81</v>
      </c>
      <c r="AO8" s="11">
        <v>3493.81</v>
      </c>
      <c r="AP8" s="12"/>
      <c r="AQ8" s="27">
        <v>5</v>
      </c>
      <c r="AR8" s="10" t="s">
        <v>15</v>
      </c>
      <c r="AS8" s="10">
        <v>303.81</v>
      </c>
      <c r="AT8" s="11">
        <v>1746.89</v>
      </c>
      <c r="AU8" s="12"/>
      <c r="AV8" s="27">
        <v>10</v>
      </c>
      <c r="AW8" s="10" t="s">
        <v>15</v>
      </c>
      <c r="AX8" s="10">
        <v>303.81</v>
      </c>
      <c r="AY8" s="11">
        <v>3493.82</v>
      </c>
      <c r="AZ8" s="12"/>
      <c r="BA8" s="27">
        <v>10</v>
      </c>
      <c r="BB8" s="10" t="s">
        <v>15</v>
      </c>
      <c r="BC8" s="10">
        <v>303.81</v>
      </c>
      <c r="BD8" s="11">
        <v>3493.82</v>
      </c>
      <c r="BE8" s="12"/>
      <c r="BF8" s="27">
        <v>10</v>
      </c>
      <c r="BG8" s="10" t="s">
        <v>15</v>
      </c>
      <c r="BH8" s="10">
        <v>303.81</v>
      </c>
      <c r="BI8" s="11">
        <v>3493.82</v>
      </c>
      <c r="BJ8" s="12"/>
      <c r="BK8" s="28">
        <f>C8+H8+M8+R8+W8+AB8+AG8+AL8+AQ8+AV8+BA8+BF8</f>
        <v>125</v>
      </c>
      <c r="BL8" s="10" t="s">
        <v>15</v>
      </c>
      <c r="BM8" s="10">
        <v>303.81</v>
      </c>
      <c r="BN8" s="30">
        <f>F8+K8+P8+U8+Z8+AE8+AJ8+AO8+AT8+AY8+BD8+BI8</f>
        <v>43672.640000000007</v>
      </c>
      <c r="BO8" s="12"/>
      <c r="BP8" s="12"/>
      <c r="BQ8" s="12"/>
      <c r="BR8" s="12"/>
      <c r="BS8" s="12"/>
      <c r="BT8" s="12"/>
      <c r="BU8" s="12"/>
      <c r="BV8" s="12"/>
      <c r="BW8" s="12"/>
      <c r="BX8" s="12"/>
    </row>
    <row r="9" spans="1:76" ht="10.199999999999999" customHeight="1" x14ac:dyDescent="0.35">
      <c r="A9" s="6"/>
      <c r="C9" s="13"/>
      <c r="D9" s="12"/>
      <c r="E9" s="12"/>
      <c r="F9" s="14"/>
      <c r="G9" s="12"/>
      <c r="H9" s="13"/>
      <c r="I9" s="12"/>
      <c r="J9" s="12"/>
      <c r="K9" s="14"/>
      <c r="L9" s="12"/>
      <c r="M9" s="13"/>
      <c r="N9" s="12"/>
      <c r="O9" s="12"/>
      <c r="P9" s="14"/>
      <c r="Q9" s="12"/>
      <c r="R9" s="13"/>
      <c r="S9" s="12"/>
      <c r="T9" s="12"/>
      <c r="U9" s="14"/>
      <c r="V9" s="12"/>
      <c r="W9" s="13"/>
      <c r="X9" s="12"/>
      <c r="Y9" s="12"/>
      <c r="Z9" s="14"/>
      <c r="AA9" s="12"/>
      <c r="AB9" s="13"/>
      <c r="AC9" s="12"/>
      <c r="AD9" s="12"/>
      <c r="AE9" s="14"/>
      <c r="AF9" s="12"/>
      <c r="AG9" s="13"/>
      <c r="AH9" s="12"/>
      <c r="AI9" s="12"/>
      <c r="AJ9" s="14"/>
      <c r="AK9" s="12"/>
      <c r="AL9" s="13"/>
      <c r="AM9" s="12"/>
      <c r="AN9" s="12"/>
      <c r="AO9" s="14"/>
      <c r="AP9" s="12"/>
      <c r="AQ9" s="13"/>
      <c r="AR9" s="12"/>
      <c r="AS9" s="12"/>
      <c r="AT9" s="14"/>
      <c r="AU9" s="12"/>
      <c r="AV9" s="13"/>
      <c r="AW9" s="12"/>
      <c r="AX9" s="12"/>
      <c r="AY9" s="14"/>
      <c r="AZ9" s="12"/>
      <c r="BA9" s="13"/>
      <c r="BB9" s="12"/>
      <c r="BC9" s="12"/>
      <c r="BD9" s="14"/>
      <c r="BE9" s="12"/>
      <c r="BF9" s="13"/>
      <c r="BG9" s="12"/>
      <c r="BH9" s="12"/>
      <c r="BI9" s="14"/>
      <c r="BJ9" s="12"/>
      <c r="BK9" s="13"/>
      <c r="BL9" s="12"/>
      <c r="BM9" s="12"/>
      <c r="BN9" s="14"/>
      <c r="BO9" s="12"/>
      <c r="BP9" s="12"/>
      <c r="BQ9" s="12"/>
      <c r="BR9" s="12"/>
      <c r="BS9" s="12"/>
      <c r="BT9" s="12"/>
      <c r="BU9" s="12"/>
      <c r="BV9" s="12"/>
      <c r="BW9" s="12"/>
      <c r="BX9" s="12"/>
    </row>
    <row r="10" spans="1:76" ht="18" customHeight="1" x14ac:dyDescent="0.35">
      <c r="A10" s="7" t="s">
        <v>1</v>
      </c>
      <c r="C10" s="13">
        <v>5</v>
      </c>
      <c r="D10" s="12" t="s">
        <v>15</v>
      </c>
      <c r="E10" s="12">
        <v>303.81</v>
      </c>
      <c r="F10" s="14">
        <v>1746.91</v>
      </c>
      <c r="G10" s="12"/>
      <c r="H10" s="13">
        <v>5</v>
      </c>
      <c r="I10" s="12" t="s">
        <v>15</v>
      </c>
      <c r="J10" s="12">
        <v>303.81</v>
      </c>
      <c r="K10" s="14">
        <v>1746.91</v>
      </c>
      <c r="L10" s="12"/>
      <c r="M10" s="13">
        <v>0</v>
      </c>
      <c r="N10" s="12" t="s">
        <v>15</v>
      </c>
      <c r="O10" s="12">
        <v>303.81</v>
      </c>
      <c r="P10" s="14">
        <v>0</v>
      </c>
      <c r="Q10" s="12"/>
      <c r="R10" s="13">
        <v>5</v>
      </c>
      <c r="S10" s="12" t="s">
        <v>15</v>
      </c>
      <c r="T10" s="12">
        <v>303.81</v>
      </c>
      <c r="U10" s="14">
        <v>1746.91</v>
      </c>
      <c r="V10" s="12"/>
      <c r="W10" s="13">
        <v>0</v>
      </c>
      <c r="X10" s="12" t="s">
        <v>15</v>
      </c>
      <c r="Y10" s="12">
        <v>303.81</v>
      </c>
      <c r="Z10" s="14">
        <v>0</v>
      </c>
      <c r="AA10" s="12"/>
      <c r="AB10" s="13">
        <v>5</v>
      </c>
      <c r="AC10" s="12" t="s">
        <v>15</v>
      </c>
      <c r="AD10" s="12">
        <v>303.81</v>
      </c>
      <c r="AE10" s="14">
        <v>1746.91</v>
      </c>
      <c r="AF10" s="12"/>
      <c r="AG10" s="13">
        <v>5</v>
      </c>
      <c r="AH10" s="12" t="s">
        <v>15</v>
      </c>
      <c r="AI10" s="12">
        <v>303.81</v>
      </c>
      <c r="AJ10" s="14">
        <v>1746.91</v>
      </c>
      <c r="AK10" s="12"/>
      <c r="AL10" s="13">
        <v>5</v>
      </c>
      <c r="AM10" s="12" t="s">
        <v>15</v>
      </c>
      <c r="AN10" s="12">
        <v>303.81</v>
      </c>
      <c r="AO10" s="14">
        <v>1746.91</v>
      </c>
      <c r="AP10" s="12"/>
      <c r="AQ10" s="13">
        <v>5</v>
      </c>
      <c r="AR10" s="12" t="s">
        <v>15</v>
      </c>
      <c r="AS10" s="12">
        <v>303.81</v>
      </c>
      <c r="AT10" s="14">
        <v>1746.89</v>
      </c>
      <c r="AU10" s="12"/>
      <c r="AV10" s="13">
        <v>5</v>
      </c>
      <c r="AW10" s="12" t="s">
        <v>15</v>
      </c>
      <c r="AX10" s="12">
        <v>303.81</v>
      </c>
      <c r="AY10" s="14">
        <v>1746.91</v>
      </c>
      <c r="AZ10" s="12"/>
      <c r="BA10" s="13">
        <v>5</v>
      </c>
      <c r="BB10" s="12" t="s">
        <v>15</v>
      </c>
      <c r="BC10" s="12">
        <v>303.81</v>
      </c>
      <c r="BD10" s="14">
        <v>1746.91</v>
      </c>
      <c r="BE10" s="12"/>
      <c r="BF10" s="13">
        <v>5</v>
      </c>
      <c r="BG10" s="12" t="s">
        <v>15</v>
      </c>
      <c r="BH10" s="12">
        <v>303.81</v>
      </c>
      <c r="BI10" s="14">
        <v>1746.91</v>
      </c>
      <c r="BJ10" s="12"/>
      <c r="BK10" s="29">
        <f>C10+H10+M10+R10+W10+AB10+AG10+AL10+AQ10+AV10+BA10+BF10</f>
        <v>50</v>
      </c>
      <c r="BL10" s="12" t="s">
        <v>15</v>
      </c>
      <c r="BM10" s="12">
        <v>303.81</v>
      </c>
      <c r="BN10" s="31">
        <f>F10+K10+P10+U10+Z10+AE10+AJ10+AO10+AT10+AY10+BD10+BI10</f>
        <v>17469.080000000002</v>
      </c>
      <c r="BO10" s="12"/>
      <c r="BP10" s="12"/>
      <c r="BQ10" s="12"/>
      <c r="BR10" s="12"/>
      <c r="BS10" s="12"/>
      <c r="BT10" s="12"/>
      <c r="BU10" s="12"/>
      <c r="BV10" s="12"/>
      <c r="BW10" s="12"/>
      <c r="BX10" s="12"/>
    </row>
    <row r="11" spans="1:76" ht="10.199999999999999" customHeight="1" x14ac:dyDescent="0.35">
      <c r="A11" s="6"/>
      <c r="C11" s="13"/>
      <c r="D11" s="12"/>
      <c r="E11" s="12"/>
      <c r="F11" s="14"/>
      <c r="G11" s="12"/>
      <c r="H11" s="13"/>
      <c r="I11" s="12"/>
      <c r="J11" s="12"/>
      <c r="K11" s="14"/>
      <c r="L11" s="12"/>
      <c r="M11" s="13"/>
      <c r="N11" s="12"/>
      <c r="O11" s="12"/>
      <c r="P11" s="14"/>
      <c r="Q11" s="12"/>
      <c r="R11" s="13"/>
      <c r="S11" s="12"/>
      <c r="T11" s="12"/>
      <c r="U11" s="14"/>
      <c r="V11" s="12"/>
      <c r="W11" s="13"/>
      <c r="X11" s="12"/>
      <c r="Y11" s="12"/>
      <c r="Z11" s="14"/>
      <c r="AA11" s="12"/>
      <c r="AB11" s="13"/>
      <c r="AC11" s="12"/>
      <c r="AD11" s="12"/>
      <c r="AE11" s="14"/>
      <c r="AF11" s="12"/>
      <c r="AG11" s="13"/>
      <c r="AH11" s="12"/>
      <c r="AI11" s="12"/>
      <c r="AJ11" s="14"/>
      <c r="AK11" s="12"/>
      <c r="AL11" s="13"/>
      <c r="AM11" s="12"/>
      <c r="AN11" s="12"/>
      <c r="AO11" s="14"/>
      <c r="AP11" s="12"/>
      <c r="AQ11" s="13"/>
      <c r="AR11" s="12"/>
      <c r="AS11" s="12"/>
      <c r="AT11" s="14"/>
      <c r="AU11" s="12"/>
      <c r="AV11" s="13"/>
      <c r="AW11" s="12"/>
      <c r="AX11" s="12"/>
      <c r="AY11" s="14"/>
      <c r="AZ11" s="12"/>
      <c r="BA11" s="13"/>
      <c r="BB11" s="12"/>
      <c r="BC11" s="12"/>
      <c r="BD11" s="14"/>
      <c r="BE11" s="12"/>
      <c r="BF11" s="13"/>
      <c r="BG11" s="12"/>
      <c r="BH11" s="12"/>
      <c r="BI11" s="14"/>
      <c r="BJ11" s="12"/>
      <c r="BK11" s="13"/>
      <c r="BL11" s="12"/>
      <c r="BM11" s="12"/>
      <c r="BN11" s="14"/>
      <c r="BO11" s="12"/>
      <c r="BP11" s="12"/>
      <c r="BQ11" s="12"/>
      <c r="BR11" s="12"/>
      <c r="BS11" s="12"/>
      <c r="BT11" s="12"/>
      <c r="BU11" s="12"/>
      <c r="BV11" s="12"/>
      <c r="BW11" s="12"/>
      <c r="BX11" s="12"/>
    </row>
    <row r="12" spans="1:76" ht="18" customHeight="1" x14ac:dyDescent="0.35">
      <c r="A12" s="8" t="s">
        <v>4</v>
      </c>
      <c r="C12" s="13">
        <v>24</v>
      </c>
      <c r="D12" s="12" t="s">
        <v>15</v>
      </c>
      <c r="E12" s="12">
        <v>303.81</v>
      </c>
      <c r="F12" s="14">
        <v>8385.16</v>
      </c>
      <c r="G12" s="12"/>
      <c r="H12" s="13">
        <v>24</v>
      </c>
      <c r="I12" s="12" t="s">
        <v>15</v>
      </c>
      <c r="J12" s="12">
        <v>303.81</v>
      </c>
      <c r="K12" s="14">
        <v>8385.16</v>
      </c>
      <c r="L12" s="12"/>
      <c r="M12" s="13">
        <v>24</v>
      </c>
      <c r="N12" s="12" t="s">
        <v>15</v>
      </c>
      <c r="O12" s="12">
        <v>303.81</v>
      </c>
      <c r="P12" s="14">
        <v>8385.16</v>
      </c>
      <c r="Q12" s="12"/>
      <c r="R12" s="13">
        <v>12</v>
      </c>
      <c r="S12" s="12" t="s">
        <v>15</v>
      </c>
      <c r="T12" s="12">
        <v>303.81</v>
      </c>
      <c r="U12" s="14">
        <v>4192.58</v>
      </c>
      <c r="V12" s="12"/>
      <c r="W12" s="13">
        <v>36</v>
      </c>
      <c r="X12" s="12" t="s">
        <v>15</v>
      </c>
      <c r="Y12" s="12">
        <v>303.81</v>
      </c>
      <c r="Z12" s="14">
        <v>12577.73</v>
      </c>
      <c r="AA12" s="12"/>
      <c r="AB12" s="13">
        <v>24</v>
      </c>
      <c r="AC12" s="12" t="s">
        <v>15</v>
      </c>
      <c r="AD12" s="12">
        <v>303.81</v>
      </c>
      <c r="AE12" s="14">
        <v>8385.16</v>
      </c>
      <c r="AF12" s="12"/>
      <c r="AG12" s="13">
        <v>24</v>
      </c>
      <c r="AH12" s="12" t="s">
        <v>15</v>
      </c>
      <c r="AI12" s="12">
        <v>303.81</v>
      </c>
      <c r="AJ12" s="14">
        <v>8385.16</v>
      </c>
      <c r="AK12" s="12"/>
      <c r="AL12" s="13">
        <v>24</v>
      </c>
      <c r="AM12" s="12" t="s">
        <v>15</v>
      </c>
      <c r="AN12" s="12">
        <v>303.81</v>
      </c>
      <c r="AO12" s="14">
        <v>8385.16</v>
      </c>
      <c r="AP12" s="12"/>
      <c r="AQ12" s="13">
        <v>24</v>
      </c>
      <c r="AR12" s="12" t="s">
        <v>15</v>
      </c>
      <c r="AS12" s="12">
        <v>303.81</v>
      </c>
      <c r="AT12" s="14">
        <v>8385.16</v>
      </c>
      <c r="AU12" s="12"/>
      <c r="AV12" s="13">
        <v>24</v>
      </c>
      <c r="AW12" s="12" t="s">
        <v>15</v>
      </c>
      <c r="AX12" s="12">
        <v>303.81</v>
      </c>
      <c r="AY12" s="14">
        <v>8385.16</v>
      </c>
      <c r="AZ12" s="12"/>
      <c r="BA12" s="13">
        <v>36</v>
      </c>
      <c r="BB12" s="12" t="s">
        <v>15</v>
      </c>
      <c r="BC12" s="12">
        <v>303.81</v>
      </c>
      <c r="BD12" s="14">
        <v>12577.73</v>
      </c>
      <c r="BE12" s="12"/>
      <c r="BF12" s="13">
        <v>24</v>
      </c>
      <c r="BG12" s="12" t="s">
        <v>15</v>
      </c>
      <c r="BH12" s="12">
        <v>303.81</v>
      </c>
      <c r="BI12" s="14">
        <v>8385.16</v>
      </c>
      <c r="BJ12" s="12"/>
      <c r="BK12" s="29">
        <f>C12+H12+M12+R12+W12+AB12+AG12+AL12+AQ12+AV12+BA12+BF12</f>
        <v>300</v>
      </c>
      <c r="BL12" s="12" t="s">
        <v>15</v>
      </c>
      <c r="BM12" s="12">
        <v>303.81</v>
      </c>
      <c r="BN12" s="31">
        <f>F12+K12+P12+U12+Z12+AE12+AJ12+AO12+AT12+AY12+BD12+BI12</f>
        <v>104814.48000000001</v>
      </c>
      <c r="BO12" s="12"/>
      <c r="BP12" s="12"/>
      <c r="BQ12" s="12"/>
      <c r="BR12" s="12"/>
      <c r="BS12" s="12"/>
      <c r="BT12" s="12"/>
      <c r="BU12" s="12"/>
      <c r="BV12" s="12"/>
      <c r="BW12" s="12"/>
      <c r="BX12" s="12"/>
    </row>
    <row r="13" spans="1:76" ht="10.199999999999999" customHeight="1" x14ac:dyDescent="0.35">
      <c r="A13" s="6"/>
      <c r="C13" s="13"/>
      <c r="D13" s="12"/>
      <c r="E13" s="12"/>
      <c r="F13" s="14"/>
      <c r="G13" s="12"/>
      <c r="H13" s="13"/>
      <c r="I13" s="12"/>
      <c r="J13" s="12"/>
      <c r="K13" s="14"/>
      <c r="L13" s="12"/>
      <c r="M13" s="13"/>
      <c r="N13" s="12"/>
      <c r="O13" s="12"/>
      <c r="P13" s="14"/>
      <c r="Q13" s="12"/>
      <c r="R13" s="13"/>
      <c r="S13" s="12"/>
      <c r="T13" s="12"/>
      <c r="U13" s="14"/>
      <c r="V13" s="12"/>
      <c r="W13" s="13"/>
      <c r="X13" s="12"/>
      <c r="Y13" s="12"/>
      <c r="Z13" s="14"/>
      <c r="AA13" s="12"/>
      <c r="AB13" s="13"/>
      <c r="AC13" s="12"/>
      <c r="AD13" s="12"/>
      <c r="AE13" s="14"/>
      <c r="AF13" s="12"/>
      <c r="AG13" s="13"/>
      <c r="AH13" s="12"/>
      <c r="AI13" s="12"/>
      <c r="AJ13" s="14"/>
      <c r="AK13" s="12"/>
      <c r="AL13" s="13"/>
      <c r="AM13" s="12"/>
      <c r="AN13" s="12"/>
      <c r="AO13" s="14"/>
      <c r="AP13" s="12"/>
      <c r="AQ13" s="13"/>
      <c r="AR13" s="12"/>
      <c r="AS13" s="12"/>
      <c r="AT13" s="14"/>
      <c r="AU13" s="12"/>
      <c r="AV13" s="13"/>
      <c r="AW13" s="12"/>
      <c r="AX13" s="12"/>
      <c r="AY13" s="14"/>
      <c r="AZ13" s="12"/>
      <c r="BA13" s="13"/>
      <c r="BB13" s="12"/>
      <c r="BC13" s="12"/>
      <c r="BD13" s="14"/>
      <c r="BE13" s="12"/>
      <c r="BF13" s="13"/>
      <c r="BG13" s="12"/>
      <c r="BH13" s="12"/>
      <c r="BI13" s="14"/>
      <c r="BJ13" s="12"/>
      <c r="BK13" s="13"/>
      <c r="BL13" s="12"/>
      <c r="BM13" s="12"/>
      <c r="BN13" s="14"/>
      <c r="BO13" s="12"/>
      <c r="BP13" s="12"/>
      <c r="BQ13" s="12"/>
      <c r="BR13" s="12"/>
      <c r="BS13" s="12"/>
      <c r="BT13" s="12"/>
      <c r="BU13" s="12"/>
      <c r="BV13" s="12"/>
      <c r="BW13" s="12"/>
      <c r="BX13" s="12"/>
    </row>
    <row r="14" spans="1:76" ht="18" customHeight="1" x14ac:dyDescent="0.35">
      <c r="A14" s="6" t="s">
        <v>3</v>
      </c>
      <c r="C14" s="13">
        <v>538</v>
      </c>
      <c r="D14" s="12" t="s">
        <v>15</v>
      </c>
      <c r="E14" s="12">
        <v>40.51</v>
      </c>
      <c r="F14" s="14">
        <v>25107.29</v>
      </c>
      <c r="G14" s="12"/>
      <c r="H14" s="13">
        <v>528</v>
      </c>
      <c r="I14" s="12" t="s">
        <v>15</v>
      </c>
      <c r="J14" s="12">
        <v>40.51</v>
      </c>
      <c r="K14" s="14">
        <v>24617.119999999999</v>
      </c>
      <c r="L14" s="12"/>
      <c r="M14" s="13">
        <v>528</v>
      </c>
      <c r="N14" s="12" t="s">
        <v>15</v>
      </c>
      <c r="O14" s="12">
        <v>40.51</v>
      </c>
      <c r="P14" s="14">
        <v>24617.119999999999</v>
      </c>
      <c r="Q14" s="12"/>
      <c r="R14" s="13">
        <v>498</v>
      </c>
      <c r="S14" s="12" t="s">
        <v>15</v>
      </c>
      <c r="T14" s="12">
        <v>40.51</v>
      </c>
      <c r="U14" s="14">
        <v>23219.52</v>
      </c>
      <c r="V14" s="12"/>
      <c r="W14" s="13">
        <v>747</v>
      </c>
      <c r="X14" s="12" t="s">
        <v>15</v>
      </c>
      <c r="Y14" s="12">
        <v>40.51</v>
      </c>
      <c r="Z14" s="14">
        <v>34829.29</v>
      </c>
      <c r="AA14" s="12"/>
      <c r="AB14" s="13">
        <v>498</v>
      </c>
      <c r="AC14" s="12" t="s">
        <v>15</v>
      </c>
      <c r="AD14" s="12">
        <v>40.51</v>
      </c>
      <c r="AE14" s="14">
        <v>23219.52</v>
      </c>
      <c r="AF14" s="12"/>
      <c r="AG14" s="13">
        <v>498</v>
      </c>
      <c r="AH14" s="12" t="s">
        <v>15</v>
      </c>
      <c r="AI14" s="12">
        <v>40.51</v>
      </c>
      <c r="AJ14" s="14">
        <v>23219.52</v>
      </c>
      <c r="AK14" s="12"/>
      <c r="AL14" s="13">
        <v>498</v>
      </c>
      <c r="AM14" s="12" t="s">
        <v>15</v>
      </c>
      <c r="AN14" s="12">
        <v>40.51</v>
      </c>
      <c r="AO14" s="14">
        <v>23219.52</v>
      </c>
      <c r="AP14" s="12"/>
      <c r="AQ14" s="13">
        <v>498</v>
      </c>
      <c r="AR14" s="12" t="s">
        <v>15</v>
      </c>
      <c r="AS14" s="12">
        <v>40.51</v>
      </c>
      <c r="AT14" s="14">
        <v>23219.52</v>
      </c>
      <c r="AU14" s="12"/>
      <c r="AV14" s="13">
        <v>498</v>
      </c>
      <c r="AW14" s="12" t="s">
        <v>15</v>
      </c>
      <c r="AX14" s="12">
        <v>40.51</v>
      </c>
      <c r="AY14" s="14">
        <v>23219.52</v>
      </c>
      <c r="AZ14" s="12"/>
      <c r="BA14" s="13">
        <v>747</v>
      </c>
      <c r="BB14" s="12" t="s">
        <v>15</v>
      </c>
      <c r="BC14" s="12">
        <v>40.51</v>
      </c>
      <c r="BD14" s="14">
        <v>34829.29</v>
      </c>
      <c r="BE14" s="12"/>
      <c r="BF14" s="13">
        <v>498</v>
      </c>
      <c r="BG14" s="12" t="s">
        <v>15</v>
      </c>
      <c r="BH14" s="12">
        <v>40.51</v>
      </c>
      <c r="BI14" s="14">
        <v>23219.52</v>
      </c>
      <c r="BJ14" s="12"/>
      <c r="BK14" s="29">
        <f>C14+H14+M14+R14+W14+AB14+AG14+AL14+AQ14+AV14+BA14+BF14</f>
        <v>6574</v>
      </c>
      <c r="BL14" s="12" t="s">
        <v>15</v>
      </c>
      <c r="BM14" s="12">
        <v>40.51</v>
      </c>
      <c r="BN14" s="31">
        <f>F14+K14+P14+U14+Z14+AE14+AJ14+AO14+AT14+AY14+BD14+BI14</f>
        <v>306536.74999999994</v>
      </c>
      <c r="BO14" s="12"/>
      <c r="BP14" s="12"/>
      <c r="BQ14" s="12"/>
      <c r="BR14" s="12"/>
      <c r="BS14" s="12"/>
      <c r="BT14" s="12"/>
      <c r="BU14" s="12"/>
      <c r="BV14" s="12"/>
      <c r="BW14" s="12"/>
      <c r="BX14" s="12"/>
    </row>
    <row r="15" spans="1:76" ht="10.199999999999999" customHeight="1" x14ac:dyDescent="0.35">
      <c r="A15" s="6"/>
      <c r="C15" s="13"/>
      <c r="D15" s="12"/>
      <c r="E15" s="12"/>
      <c r="F15" s="14"/>
      <c r="G15" s="12"/>
      <c r="H15" s="13"/>
      <c r="I15" s="12"/>
      <c r="J15" s="12"/>
      <c r="K15" s="14"/>
      <c r="L15" s="12"/>
      <c r="M15" s="13"/>
      <c r="N15" s="12"/>
      <c r="O15" s="12"/>
      <c r="P15" s="14"/>
      <c r="Q15" s="12"/>
      <c r="R15" s="13"/>
      <c r="S15" s="12"/>
      <c r="T15" s="12"/>
      <c r="U15" s="14"/>
      <c r="V15" s="12"/>
      <c r="W15" s="13"/>
      <c r="X15" s="12"/>
      <c r="Y15" s="12"/>
      <c r="Z15" s="14"/>
      <c r="AA15" s="12"/>
      <c r="AB15" s="13"/>
      <c r="AC15" s="12"/>
      <c r="AD15" s="12"/>
      <c r="AE15" s="14"/>
      <c r="AF15" s="12"/>
      <c r="AG15" s="13"/>
      <c r="AH15" s="12"/>
      <c r="AI15" s="12"/>
      <c r="AJ15" s="14"/>
      <c r="AK15" s="12"/>
      <c r="AL15" s="13"/>
      <c r="AM15" s="12"/>
      <c r="AN15" s="12"/>
      <c r="AO15" s="14"/>
      <c r="AP15" s="12"/>
      <c r="AQ15" s="13"/>
      <c r="AR15" s="12"/>
      <c r="AS15" s="12"/>
      <c r="AT15" s="14"/>
      <c r="AU15" s="12"/>
      <c r="AV15" s="13"/>
      <c r="AW15" s="12"/>
      <c r="AX15" s="12"/>
      <c r="AY15" s="14"/>
      <c r="AZ15" s="12"/>
      <c r="BA15" s="13"/>
      <c r="BB15" s="12"/>
      <c r="BC15" s="12"/>
      <c r="BD15" s="14"/>
      <c r="BE15" s="12"/>
      <c r="BF15" s="13"/>
      <c r="BG15" s="12"/>
      <c r="BH15" s="12"/>
      <c r="BI15" s="14"/>
      <c r="BJ15" s="12"/>
      <c r="BK15" s="13"/>
      <c r="BL15" s="12"/>
      <c r="BM15" s="12"/>
      <c r="BN15" s="14"/>
      <c r="BO15" s="12"/>
      <c r="BP15" s="12"/>
      <c r="BQ15" s="12"/>
      <c r="BR15" s="12"/>
      <c r="BS15" s="12"/>
      <c r="BT15" s="12"/>
      <c r="BU15" s="12"/>
      <c r="BV15" s="12"/>
      <c r="BW15" s="12"/>
      <c r="BX15" s="12"/>
    </row>
    <row r="16" spans="1:76" ht="18" customHeight="1" x14ac:dyDescent="0.35">
      <c r="A16" s="6" t="s">
        <v>5</v>
      </c>
      <c r="C16" s="13">
        <v>7.891</v>
      </c>
      <c r="D16" s="12" t="s">
        <v>16</v>
      </c>
      <c r="E16" s="12">
        <v>500</v>
      </c>
      <c r="F16" s="14">
        <v>3945.5</v>
      </c>
      <c r="G16" s="12"/>
      <c r="H16" s="13">
        <v>7.6109999999999998</v>
      </c>
      <c r="I16" s="12" t="s">
        <v>16</v>
      </c>
      <c r="J16" s="12">
        <v>500</v>
      </c>
      <c r="K16" s="14">
        <v>3805.5</v>
      </c>
      <c r="L16" s="12"/>
      <c r="M16" s="13">
        <v>7.1779999999999999</v>
      </c>
      <c r="N16" s="12" t="s">
        <v>16</v>
      </c>
      <c r="O16" s="12">
        <v>500</v>
      </c>
      <c r="P16" s="14">
        <v>3589</v>
      </c>
      <c r="Q16" s="12"/>
      <c r="R16" s="13">
        <v>6.84</v>
      </c>
      <c r="S16" s="12" t="s">
        <v>16</v>
      </c>
      <c r="T16" s="12">
        <v>500</v>
      </c>
      <c r="U16" s="14">
        <v>3420</v>
      </c>
      <c r="V16" s="12"/>
      <c r="W16" s="13">
        <v>8.85</v>
      </c>
      <c r="X16" s="12" t="s">
        <v>16</v>
      </c>
      <c r="Y16" s="12">
        <v>500</v>
      </c>
      <c r="Z16" s="14">
        <v>4425</v>
      </c>
      <c r="AA16" s="12"/>
      <c r="AB16" s="13">
        <v>4.6369999999999996</v>
      </c>
      <c r="AC16" s="12" t="s">
        <v>16</v>
      </c>
      <c r="AD16" s="12">
        <v>500</v>
      </c>
      <c r="AE16" s="14">
        <v>2318.5</v>
      </c>
      <c r="AF16" s="12"/>
      <c r="AG16" s="13">
        <v>5.1840000000000002</v>
      </c>
      <c r="AH16" s="12" t="s">
        <v>16</v>
      </c>
      <c r="AI16" s="12">
        <v>500</v>
      </c>
      <c r="AJ16" s="14">
        <v>2592</v>
      </c>
      <c r="AK16" s="12"/>
      <c r="AL16" s="13">
        <v>5.1520000000000001</v>
      </c>
      <c r="AM16" s="12" t="s">
        <v>16</v>
      </c>
      <c r="AN16" s="12">
        <v>500</v>
      </c>
      <c r="AO16" s="14">
        <v>2576</v>
      </c>
      <c r="AP16" s="12"/>
      <c r="AQ16" s="13">
        <v>4.9820000000000002</v>
      </c>
      <c r="AR16" s="12" t="s">
        <v>16</v>
      </c>
      <c r="AS16" s="12">
        <v>500</v>
      </c>
      <c r="AT16" s="14">
        <v>2491</v>
      </c>
      <c r="AU16" s="12"/>
      <c r="AV16" s="13">
        <v>5.524</v>
      </c>
      <c r="AW16" s="12" t="s">
        <v>16</v>
      </c>
      <c r="AX16" s="12">
        <v>500</v>
      </c>
      <c r="AY16" s="14">
        <v>2762</v>
      </c>
      <c r="AZ16" s="12"/>
      <c r="BA16" s="13">
        <v>8.3339999999999996</v>
      </c>
      <c r="BB16" s="12" t="s">
        <v>16</v>
      </c>
      <c r="BC16" s="12">
        <v>500</v>
      </c>
      <c r="BD16" s="14">
        <v>4569</v>
      </c>
      <c r="BE16" s="12"/>
      <c r="BF16" s="13">
        <v>7.0529999999999999</v>
      </c>
      <c r="BG16" s="12" t="s">
        <v>16</v>
      </c>
      <c r="BH16" s="12">
        <v>1000</v>
      </c>
      <c r="BI16" s="14">
        <v>7053</v>
      </c>
      <c r="BJ16" s="12"/>
      <c r="BK16" s="29">
        <f>C16+H16+M16+R16+W16+AB16+AG16+AL16+AQ16+AV16+BA16+BF16</f>
        <v>79.23599999999999</v>
      </c>
      <c r="BL16" s="12" t="s">
        <v>16</v>
      </c>
      <c r="BM16" s="12"/>
      <c r="BN16" s="31">
        <f>F16+K16+P16+U16+Z16+AE16+AJ16+AO16+AT16+AY16+BD16+BI16</f>
        <v>43546.5</v>
      </c>
      <c r="BO16" s="12"/>
      <c r="BP16" s="12"/>
      <c r="BQ16" s="12"/>
      <c r="BR16" s="12"/>
      <c r="BS16" s="12"/>
      <c r="BT16" s="12"/>
      <c r="BU16" s="12"/>
      <c r="BV16" s="12"/>
      <c r="BW16" s="12"/>
      <c r="BX16" s="12"/>
    </row>
    <row r="17" spans="1:76" ht="10.199999999999999" customHeight="1" x14ac:dyDescent="0.35">
      <c r="A17" s="6"/>
      <c r="C17" s="13"/>
      <c r="D17" s="12"/>
      <c r="E17" s="12"/>
      <c r="F17" s="14"/>
      <c r="G17" s="12"/>
      <c r="H17" s="13"/>
      <c r="I17" s="12"/>
      <c r="J17" s="12"/>
      <c r="K17" s="14"/>
      <c r="L17" s="12"/>
      <c r="M17" s="13"/>
      <c r="N17" s="12"/>
      <c r="O17" s="12"/>
      <c r="P17" s="14"/>
      <c r="Q17" s="12"/>
      <c r="R17" s="13"/>
      <c r="S17" s="12"/>
      <c r="T17" s="12"/>
      <c r="U17" s="14"/>
      <c r="V17" s="12"/>
      <c r="W17" s="13"/>
      <c r="X17" s="12"/>
      <c r="Y17" s="12"/>
      <c r="Z17" s="14"/>
      <c r="AA17" s="12"/>
      <c r="AB17" s="13"/>
      <c r="AC17" s="12"/>
      <c r="AD17" s="12"/>
      <c r="AE17" s="14"/>
      <c r="AF17" s="12"/>
      <c r="AG17" s="13"/>
      <c r="AH17" s="12"/>
      <c r="AI17" s="12"/>
      <c r="AJ17" s="14"/>
      <c r="AK17" s="12"/>
      <c r="AL17" s="13"/>
      <c r="AM17" s="12"/>
      <c r="AN17" s="12"/>
      <c r="AO17" s="14"/>
      <c r="AP17" s="12"/>
      <c r="AQ17" s="13"/>
      <c r="AR17" s="12"/>
      <c r="AS17" s="12"/>
      <c r="AT17" s="14"/>
      <c r="AU17" s="12"/>
      <c r="AV17" s="13"/>
      <c r="AW17" s="12"/>
      <c r="AX17" s="12"/>
      <c r="AY17" s="14"/>
      <c r="AZ17" s="12"/>
      <c r="BA17" s="13"/>
      <c r="BB17" s="12"/>
      <c r="BC17" s="12"/>
      <c r="BD17" s="14"/>
      <c r="BE17" s="12"/>
      <c r="BF17" s="13"/>
      <c r="BG17" s="12"/>
      <c r="BH17" s="12"/>
      <c r="BI17" s="14"/>
      <c r="BJ17" s="12"/>
      <c r="BK17" s="13"/>
      <c r="BL17" s="12"/>
      <c r="BM17" s="12"/>
      <c r="BN17" s="14"/>
      <c r="BO17" s="12"/>
      <c r="BP17" s="12"/>
      <c r="BQ17" s="12"/>
      <c r="BR17" s="12"/>
      <c r="BS17" s="12"/>
      <c r="BT17" s="12"/>
      <c r="BU17" s="12"/>
      <c r="BV17" s="12"/>
      <c r="BW17" s="12"/>
      <c r="BX17" s="12"/>
    </row>
    <row r="18" spans="1:76" ht="18" customHeight="1" x14ac:dyDescent="0.35">
      <c r="A18" s="6" t="s">
        <v>6</v>
      </c>
      <c r="C18" s="13">
        <v>7.891</v>
      </c>
      <c r="D18" s="12" t="s">
        <v>16</v>
      </c>
      <c r="E18" s="12">
        <v>811</v>
      </c>
      <c r="F18" s="14">
        <v>7375.26</v>
      </c>
      <c r="G18" s="12"/>
      <c r="H18" s="13">
        <v>7.6109999999999998</v>
      </c>
      <c r="I18" s="12" t="s">
        <v>16</v>
      </c>
      <c r="J18" s="12">
        <v>811</v>
      </c>
      <c r="K18" s="14">
        <v>7108.87</v>
      </c>
      <c r="L18" s="12"/>
      <c r="M18" s="13">
        <v>7.1779999999999999</v>
      </c>
      <c r="N18" s="12" t="s">
        <v>16</v>
      </c>
      <c r="O18" s="12">
        <v>811</v>
      </c>
      <c r="P18" s="14">
        <v>6697.44</v>
      </c>
      <c r="Q18" s="12"/>
      <c r="R18" s="13">
        <v>6.84</v>
      </c>
      <c r="S18" s="12" t="s">
        <v>16</v>
      </c>
      <c r="T18" s="12">
        <v>811</v>
      </c>
      <c r="U18" s="14">
        <v>6384.87</v>
      </c>
      <c r="V18" s="12"/>
      <c r="W18" s="13">
        <v>8.85</v>
      </c>
      <c r="X18" s="12" t="s">
        <v>16</v>
      </c>
      <c r="Y18" s="12">
        <v>811</v>
      </c>
      <c r="Z18" s="14">
        <v>8258.82</v>
      </c>
      <c r="AA18" s="12"/>
      <c r="AB18" s="13">
        <v>4.6369999999999996</v>
      </c>
      <c r="AC18" s="12" t="s">
        <v>16</v>
      </c>
      <c r="AD18" s="12">
        <v>811</v>
      </c>
      <c r="AE18" s="14">
        <v>4327.53</v>
      </c>
      <c r="AF18" s="12"/>
      <c r="AG18" s="13">
        <v>5.1840000000000002</v>
      </c>
      <c r="AH18" s="12" t="s">
        <v>16</v>
      </c>
      <c r="AI18" s="12">
        <v>811</v>
      </c>
      <c r="AJ18" s="14">
        <v>4837.97</v>
      </c>
      <c r="AK18" s="12"/>
      <c r="AL18" s="13">
        <v>5.1520000000000001</v>
      </c>
      <c r="AM18" s="12" t="s">
        <v>16</v>
      </c>
      <c r="AN18" s="12">
        <v>811</v>
      </c>
      <c r="AO18" s="14">
        <v>4805.8100000000004</v>
      </c>
      <c r="AP18" s="12"/>
      <c r="AQ18" s="13">
        <v>4.9820000000000002</v>
      </c>
      <c r="AR18" s="12" t="s">
        <v>16</v>
      </c>
      <c r="AS18" s="12">
        <v>811</v>
      </c>
      <c r="AT18" s="14">
        <v>4649.58</v>
      </c>
      <c r="AU18" s="12"/>
      <c r="AV18" s="13">
        <v>5.524</v>
      </c>
      <c r="AW18" s="12" t="s">
        <v>16</v>
      </c>
      <c r="AX18" s="12">
        <v>811</v>
      </c>
      <c r="AY18" s="14">
        <v>5154.3900000000003</v>
      </c>
      <c r="AZ18" s="12"/>
      <c r="BA18" s="13">
        <v>8.3339999999999996</v>
      </c>
      <c r="BB18" s="12" t="s">
        <v>16</v>
      </c>
      <c r="BC18" s="12">
        <v>811</v>
      </c>
      <c r="BD18" s="14">
        <v>7778.24</v>
      </c>
      <c r="BE18" s="12"/>
      <c r="BF18" s="13">
        <v>7.0529999999999999</v>
      </c>
      <c r="BG18" s="12" t="s">
        <v>16</v>
      </c>
      <c r="BH18" s="12">
        <v>811</v>
      </c>
      <c r="BI18" s="14">
        <v>6582.99</v>
      </c>
      <c r="BJ18" s="12"/>
      <c r="BK18" s="29">
        <f>C18+H18+M18+R18+W18+AB18+AG18+AL18+AQ18+AV18+BA18+BF18</f>
        <v>79.23599999999999</v>
      </c>
      <c r="BL18" s="12" t="s">
        <v>16</v>
      </c>
      <c r="BM18" s="12"/>
      <c r="BN18" s="31">
        <f>F18+K18+P18+U18+Z18+AE18+AJ18+AO18+AT18+AY18+BD18+BI18</f>
        <v>73961.77</v>
      </c>
      <c r="BO18" s="12"/>
      <c r="BP18" s="12"/>
      <c r="BQ18" s="12"/>
      <c r="BR18" s="12"/>
      <c r="BS18" s="12"/>
      <c r="BT18" s="12"/>
      <c r="BU18" s="12"/>
      <c r="BV18" s="12"/>
      <c r="BW18" s="12"/>
      <c r="BX18" s="12"/>
    </row>
    <row r="19" spans="1:76" ht="10.199999999999999" customHeight="1" x14ac:dyDescent="0.35">
      <c r="A19" s="6"/>
      <c r="C19" s="13"/>
      <c r="D19" s="12"/>
      <c r="E19" s="12"/>
      <c r="F19" s="14"/>
      <c r="G19" s="12"/>
      <c r="H19" s="13"/>
      <c r="I19" s="12"/>
      <c r="J19" s="12"/>
      <c r="K19" s="14"/>
      <c r="L19" s="12"/>
      <c r="M19" s="13"/>
      <c r="N19" s="12"/>
      <c r="O19" s="12"/>
      <c r="P19" s="14"/>
      <c r="Q19" s="12"/>
      <c r="R19" s="13"/>
      <c r="S19" s="12"/>
      <c r="T19" s="12"/>
      <c r="U19" s="14"/>
      <c r="V19" s="12"/>
      <c r="W19" s="13"/>
      <c r="X19" s="12"/>
      <c r="Y19" s="12"/>
      <c r="Z19" s="14"/>
      <c r="AA19" s="12"/>
      <c r="AB19" s="13"/>
      <c r="AC19" s="12"/>
      <c r="AD19" s="12"/>
      <c r="AE19" s="14"/>
      <c r="AF19" s="12"/>
      <c r="AG19" s="13"/>
      <c r="AH19" s="12"/>
      <c r="AI19" s="12"/>
      <c r="AJ19" s="14"/>
      <c r="AK19" s="12"/>
      <c r="AL19" s="13"/>
      <c r="AM19" s="12"/>
      <c r="AN19" s="12"/>
      <c r="AO19" s="14"/>
      <c r="AP19" s="12"/>
      <c r="AQ19" s="13"/>
      <c r="AR19" s="12"/>
      <c r="AS19" s="12"/>
      <c r="AT19" s="14"/>
      <c r="AU19" s="12"/>
      <c r="AV19" s="13"/>
      <c r="AW19" s="12"/>
      <c r="AX19" s="12"/>
      <c r="AY19" s="14"/>
      <c r="AZ19" s="12"/>
      <c r="BA19" s="13"/>
      <c r="BB19" s="12"/>
      <c r="BC19" s="12"/>
      <c r="BD19" s="14"/>
      <c r="BE19" s="12"/>
      <c r="BF19" s="13"/>
      <c r="BG19" s="12"/>
      <c r="BH19" s="12"/>
      <c r="BI19" s="14"/>
      <c r="BJ19" s="12"/>
      <c r="BK19" s="13"/>
      <c r="BL19" s="12"/>
      <c r="BM19" s="12"/>
      <c r="BN19" s="14"/>
      <c r="BO19" s="12"/>
      <c r="BP19" s="12"/>
      <c r="BQ19" s="12"/>
      <c r="BR19" s="12"/>
      <c r="BS19" s="12"/>
      <c r="BT19" s="12"/>
      <c r="BU19" s="12"/>
      <c r="BV19" s="12"/>
      <c r="BW19" s="12"/>
      <c r="BX19" s="12"/>
    </row>
    <row r="20" spans="1:76" ht="18" customHeight="1" x14ac:dyDescent="0.35">
      <c r="A20" s="6" t="s">
        <v>7</v>
      </c>
      <c r="C20" s="13">
        <v>0.6</v>
      </c>
      <c r="D20" s="12" t="s">
        <v>16</v>
      </c>
      <c r="E20" s="12">
        <v>1764.63</v>
      </c>
      <c r="F20" s="14">
        <v>1217.5999999999999</v>
      </c>
      <c r="G20" s="12"/>
      <c r="H20" s="13">
        <v>0.435</v>
      </c>
      <c r="I20" s="12" t="s">
        <v>16</v>
      </c>
      <c r="J20" s="12">
        <v>1767.06</v>
      </c>
      <c r="K20" s="14">
        <v>883.97</v>
      </c>
      <c r="L20" s="12"/>
      <c r="M20" s="13">
        <v>0.35499999999999998</v>
      </c>
      <c r="N20" s="12" t="s">
        <v>16</v>
      </c>
      <c r="O20" s="12">
        <v>1300</v>
      </c>
      <c r="P20" s="14">
        <v>530.73</v>
      </c>
      <c r="Q20" s="12"/>
      <c r="R20" s="13">
        <v>0.33</v>
      </c>
      <c r="S20" s="12" t="s">
        <v>16</v>
      </c>
      <c r="T20" s="12">
        <v>972.75</v>
      </c>
      <c r="U20" s="14">
        <v>369.16</v>
      </c>
      <c r="V20" s="12"/>
      <c r="W20" s="13">
        <v>0.35</v>
      </c>
      <c r="X20" s="12" t="s">
        <v>16</v>
      </c>
      <c r="Y20" s="12">
        <v>550</v>
      </c>
      <c r="Z20" s="14">
        <v>221.38</v>
      </c>
      <c r="AA20" s="12"/>
      <c r="AB20" s="13">
        <v>0.36</v>
      </c>
      <c r="AC20" s="12" t="s">
        <v>16</v>
      </c>
      <c r="AD20" s="12">
        <v>866.65</v>
      </c>
      <c r="AE20" s="14">
        <v>358.79</v>
      </c>
      <c r="AF20" s="12"/>
      <c r="AG20" s="13">
        <v>0.61199999999999999</v>
      </c>
      <c r="AH20" s="12" t="s">
        <v>16</v>
      </c>
      <c r="AI20" s="12">
        <v>1028.8800000000001</v>
      </c>
      <c r="AJ20" s="14">
        <v>724.12</v>
      </c>
      <c r="AK20" s="12"/>
      <c r="AL20" s="13">
        <v>0.26900000000000002</v>
      </c>
      <c r="AM20" s="12" t="s">
        <v>16</v>
      </c>
      <c r="AN20" s="12">
        <v>967.93</v>
      </c>
      <c r="AO20" s="14">
        <v>299.43</v>
      </c>
      <c r="AP20" s="12"/>
      <c r="AQ20" s="13">
        <v>0.124</v>
      </c>
      <c r="AR20" s="12" t="s">
        <v>16</v>
      </c>
      <c r="AS20" s="12">
        <v>1075.68</v>
      </c>
      <c r="AT20" s="14">
        <v>153.38999999999999</v>
      </c>
      <c r="AU20" s="12"/>
      <c r="AV20" s="13">
        <v>0.33</v>
      </c>
      <c r="AW20" s="12" t="s">
        <v>16</v>
      </c>
      <c r="AX20" s="12">
        <v>1045.31</v>
      </c>
      <c r="AY20" s="14">
        <v>396.69</v>
      </c>
      <c r="AZ20" s="12"/>
      <c r="BA20" s="13">
        <v>0.4</v>
      </c>
      <c r="BB20" s="12" t="s">
        <v>16</v>
      </c>
      <c r="BC20" s="12">
        <v>1024.44</v>
      </c>
      <c r="BD20" s="14">
        <v>471.25</v>
      </c>
      <c r="BE20" s="12"/>
      <c r="BF20" s="13">
        <v>0.45</v>
      </c>
      <c r="BG20" s="12" t="s">
        <v>16</v>
      </c>
      <c r="BH20" s="12">
        <v>954.65</v>
      </c>
      <c r="BI20" s="14">
        <v>494.03</v>
      </c>
      <c r="BJ20" s="12"/>
      <c r="BK20" s="29">
        <f>C20+H20+M20+R20+W20+AB20+AG20+AL20+AQ20+AV20+BA20+BF20</f>
        <v>4.6150000000000002</v>
      </c>
      <c r="BL20" s="12" t="s">
        <v>16</v>
      </c>
      <c r="BM20" s="12"/>
      <c r="BN20" s="31">
        <f>F20+K20+P20+U20+Z20+AE20+AJ20+AO20+AT20+AY20+BD20+BI20</f>
        <v>6120.54</v>
      </c>
      <c r="BO20" s="12"/>
      <c r="BP20" s="12"/>
      <c r="BQ20" s="12"/>
      <c r="BR20" s="12"/>
      <c r="BS20" s="12"/>
      <c r="BT20" s="12"/>
      <c r="BU20" s="12"/>
      <c r="BV20" s="12"/>
      <c r="BW20" s="12"/>
      <c r="BX20" s="12"/>
    </row>
    <row r="21" spans="1:76" ht="10.199999999999999" customHeight="1" x14ac:dyDescent="0.35">
      <c r="A21" s="6"/>
      <c r="C21" s="13"/>
      <c r="D21" s="12"/>
      <c r="E21" s="12"/>
      <c r="F21" s="14"/>
      <c r="G21" s="12"/>
      <c r="H21" s="13"/>
      <c r="I21" s="12"/>
      <c r="J21" s="12"/>
      <c r="K21" s="14"/>
      <c r="L21" s="12"/>
      <c r="M21" s="13"/>
      <c r="N21" s="12"/>
      <c r="O21" s="12"/>
      <c r="P21" s="14"/>
      <c r="Q21" s="12"/>
      <c r="R21" s="13"/>
      <c r="S21" s="12"/>
      <c r="T21" s="12"/>
      <c r="U21" s="14"/>
      <c r="V21" s="12"/>
      <c r="W21" s="13"/>
      <c r="X21" s="12"/>
      <c r="Y21" s="12"/>
      <c r="Z21" s="14"/>
      <c r="AA21" s="12"/>
      <c r="AB21" s="13"/>
      <c r="AC21" s="12"/>
      <c r="AD21" s="12"/>
      <c r="AE21" s="14"/>
      <c r="AF21" s="12"/>
      <c r="AG21" s="13"/>
      <c r="AH21" s="12"/>
      <c r="AI21" s="12"/>
      <c r="AJ21" s="14"/>
      <c r="AK21" s="12"/>
      <c r="AL21" s="13"/>
      <c r="AM21" s="12"/>
      <c r="AN21" s="12"/>
      <c r="AO21" s="14"/>
      <c r="AP21" s="12"/>
      <c r="AQ21" s="13"/>
      <c r="AR21" s="12"/>
      <c r="AS21" s="12"/>
      <c r="AT21" s="14"/>
      <c r="AU21" s="12"/>
      <c r="AV21" s="13"/>
      <c r="AW21" s="12"/>
      <c r="AX21" s="12"/>
      <c r="AY21" s="14"/>
      <c r="AZ21" s="12"/>
      <c r="BA21" s="13"/>
      <c r="BB21" s="12"/>
      <c r="BC21" s="12"/>
      <c r="BD21" s="14"/>
      <c r="BE21" s="12"/>
      <c r="BF21" s="13"/>
      <c r="BG21" s="12"/>
      <c r="BH21" s="12"/>
      <c r="BI21" s="14"/>
      <c r="BJ21" s="12"/>
      <c r="BK21" s="13"/>
      <c r="BL21" s="12"/>
      <c r="BM21" s="12"/>
      <c r="BN21" s="14"/>
      <c r="BO21" s="12"/>
      <c r="BP21" s="12"/>
      <c r="BQ21" s="12"/>
      <c r="BR21" s="12"/>
      <c r="BS21" s="12"/>
      <c r="BT21" s="12"/>
      <c r="BU21" s="12"/>
      <c r="BV21" s="12"/>
      <c r="BW21" s="12"/>
      <c r="BX21" s="12"/>
    </row>
    <row r="22" spans="1:76" ht="18" customHeight="1" x14ac:dyDescent="0.35">
      <c r="A22" s="6" t="s">
        <v>8</v>
      </c>
      <c r="C22" s="13">
        <v>0.68200000000000005</v>
      </c>
      <c r="D22" s="12" t="s">
        <v>16</v>
      </c>
      <c r="E22" s="12">
        <v>2879.15</v>
      </c>
      <c r="F22" s="14">
        <v>2258.12</v>
      </c>
      <c r="G22" s="12"/>
      <c r="H22" s="13">
        <v>0.39800000000000002</v>
      </c>
      <c r="I22" s="12" t="s">
        <v>16</v>
      </c>
      <c r="J22" s="12">
        <v>2771.18</v>
      </c>
      <c r="K22" s="14">
        <v>1268.3699999999999</v>
      </c>
      <c r="L22" s="12"/>
      <c r="M22" s="13">
        <v>0.48199999999999998</v>
      </c>
      <c r="N22" s="12" t="s">
        <v>16</v>
      </c>
      <c r="O22" s="12">
        <v>2892.4</v>
      </c>
      <c r="P22" s="14">
        <v>1603.26</v>
      </c>
      <c r="Q22" s="12"/>
      <c r="R22" s="13">
        <v>0.2</v>
      </c>
      <c r="S22" s="12" t="s">
        <v>16</v>
      </c>
      <c r="T22" s="12">
        <v>2929.24</v>
      </c>
      <c r="U22" s="14">
        <v>673.73</v>
      </c>
      <c r="V22" s="12"/>
      <c r="W22" s="13">
        <v>0.67600000000000005</v>
      </c>
      <c r="X22" s="12" t="s">
        <v>16</v>
      </c>
      <c r="Y22" s="12">
        <v>2967.44</v>
      </c>
      <c r="Z22" s="14">
        <v>2306.89</v>
      </c>
      <c r="AA22" s="12"/>
      <c r="AB22" s="13">
        <v>0.71299999999999997</v>
      </c>
      <c r="AC22" s="12" t="s">
        <v>16</v>
      </c>
      <c r="AD22" s="12">
        <v>2901.98</v>
      </c>
      <c r="AE22" s="14">
        <v>2379.48</v>
      </c>
      <c r="AF22" s="12"/>
      <c r="AG22" s="13">
        <v>1.0960000000000001</v>
      </c>
      <c r="AH22" s="12" t="s">
        <v>16</v>
      </c>
      <c r="AI22" s="12">
        <v>2973.28</v>
      </c>
      <c r="AJ22" s="14">
        <v>3747.52</v>
      </c>
      <c r="AK22" s="12"/>
      <c r="AL22" s="13">
        <v>0.70899999999999996</v>
      </c>
      <c r="AM22" s="12" t="s">
        <v>16</v>
      </c>
      <c r="AN22" s="12">
        <v>2930.38</v>
      </c>
      <c r="AO22" s="14">
        <v>2389.29</v>
      </c>
      <c r="AP22" s="12"/>
      <c r="AQ22" s="13">
        <v>0.44900000000000001</v>
      </c>
      <c r="AR22" s="12" t="s">
        <v>16</v>
      </c>
      <c r="AS22" s="12">
        <v>2942.67</v>
      </c>
      <c r="AT22" s="14">
        <v>1519.45</v>
      </c>
      <c r="AU22" s="12"/>
      <c r="AV22" s="13">
        <v>0.49299999999999999</v>
      </c>
      <c r="AW22" s="12" t="s">
        <v>16</v>
      </c>
      <c r="AX22" s="12">
        <v>2930.05</v>
      </c>
      <c r="AY22" s="14">
        <v>1661.19</v>
      </c>
      <c r="AZ22" s="12"/>
      <c r="BA22" s="13">
        <v>0.98299999999999998</v>
      </c>
      <c r="BB22" s="12" t="s">
        <v>16</v>
      </c>
      <c r="BC22" s="12">
        <v>2929.77</v>
      </c>
      <c r="BD22" s="14">
        <v>3311.95</v>
      </c>
      <c r="BE22" s="12"/>
      <c r="BF22" s="13">
        <v>0.56200000000000006</v>
      </c>
      <c r="BG22" s="12" t="s">
        <v>16</v>
      </c>
      <c r="BH22" s="12">
        <v>2893.83</v>
      </c>
      <c r="BI22" s="14">
        <v>1870.28</v>
      </c>
      <c r="BJ22" s="12"/>
      <c r="BK22" s="29">
        <f>C22+H22+M22+R22+W22+AB22+AG22+AL22+AQ22+AV22+BA22+BF22</f>
        <v>7.4429999999999996</v>
      </c>
      <c r="BL22" s="12" t="s">
        <v>16</v>
      </c>
      <c r="BM22" s="12"/>
      <c r="BN22" s="31">
        <f>+K22+P22+U22+Z22+AE22+AJ22+AO22+AT22+AY22+BD22+BI22</f>
        <v>22731.41</v>
      </c>
      <c r="BO22" s="12"/>
      <c r="BP22" s="12"/>
      <c r="BQ22" s="12"/>
      <c r="BR22" s="12"/>
      <c r="BS22" s="12"/>
      <c r="BT22" s="12"/>
      <c r="BU22" s="12"/>
      <c r="BV22" s="12"/>
      <c r="BW22" s="12"/>
      <c r="BX22" s="12"/>
    </row>
    <row r="23" spans="1:76" ht="10.199999999999999" customHeight="1" x14ac:dyDescent="0.35">
      <c r="A23" s="6"/>
      <c r="C23" s="13"/>
      <c r="D23" s="12"/>
      <c r="E23" s="12"/>
      <c r="F23" s="14"/>
      <c r="G23" s="12"/>
      <c r="H23" s="13"/>
      <c r="I23" s="12"/>
      <c r="J23" s="12"/>
      <c r="K23" s="14"/>
      <c r="L23" s="12"/>
      <c r="M23" s="13"/>
      <c r="N23" s="12"/>
      <c r="O23" s="12"/>
      <c r="P23" s="14"/>
      <c r="Q23" s="12"/>
      <c r="R23" s="13"/>
      <c r="S23" s="12"/>
      <c r="T23" s="12"/>
      <c r="U23" s="14"/>
      <c r="V23" s="12"/>
      <c r="W23" s="13"/>
      <c r="X23" s="12"/>
      <c r="Y23" s="12"/>
      <c r="Z23" s="14"/>
      <c r="AA23" s="12"/>
      <c r="AB23" s="13"/>
      <c r="AC23" s="12"/>
      <c r="AD23" s="12"/>
      <c r="AE23" s="14"/>
      <c r="AF23" s="12"/>
      <c r="AG23" s="13"/>
      <c r="AH23" s="12"/>
      <c r="AI23" s="12"/>
      <c r="AJ23" s="14"/>
      <c r="AK23" s="12"/>
      <c r="AL23" s="13"/>
      <c r="AM23" s="12"/>
      <c r="AN23" s="12"/>
      <c r="AO23" s="14"/>
      <c r="AP23" s="12"/>
      <c r="AQ23" s="13"/>
      <c r="AR23" s="12"/>
      <c r="AS23" s="12"/>
      <c r="AT23" s="14"/>
      <c r="AU23" s="12"/>
      <c r="AV23" s="13"/>
      <c r="AW23" s="12"/>
      <c r="AX23" s="12"/>
      <c r="AY23" s="14"/>
      <c r="AZ23" s="12"/>
      <c r="BA23" s="13"/>
      <c r="BB23" s="12"/>
      <c r="BC23" s="12"/>
      <c r="BD23" s="14"/>
      <c r="BE23" s="12"/>
      <c r="BF23" s="13"/>
      <c r="BG23" s="12"/>
      <c r="BH23" s="12"/>
      <c r="BI23" s="14"/>
      <c r="BJ23" s="12"/>
      <c r="BK23" s="13"/>
      <c r="BL23" s="12"/>
      <c r="BM23" s="12"/>
      <c r="BN23" s="14"/>
      <c r="BO23" s="12"/>
      <c r="BP23" s="12"/>
      <c r="BQ23" s="12"/>
      <c r="BR23" s="12"/>
      <c r="BS23" s="12"/>
      <c r="BT23" s="12"/>
      <c r="BU23" s="12"/>
      <c r="BV23" s="12"/>
      <c r="BW23" s="12"/>
      <c r="BX23" s="12"/>
    </row>
    <row r="24" spans="1:76" ht="18" customHeight="1" x14ac:dyDescent="0.35">
      <c r="A24" s="6" t="s">
        <v>9</v>
      </c>
      <c r="C24" s="13">
        <v>0.86</v>
      </c>
      <c r="D24" s="12" t="s">
        <v>16</v>
      </c>
      <c r="E24" s="12">
        <v>-465</v>
      </c>
      <c r="F24" s="14">
        <v>-459.89</v>
      </c>
      <c r="G24" s="12"/>
      <c r="H24" s="13">
        <v>0.45600000000000002</v>
      </c>
      <c r="I24" s="12" t="s">
        <v>16</v>
      </c>
      <c r="J24" s="12">
        <v>-465</v>
      </c>
      <c r="K24" s="14">
        <v>-243.85</v>
      </c>
      <c r="L24" s="12"/>
      <c r="M24" s="13">
        <v>0</v>
      </c>
      <c r="N24" s="12" t="s">
        <v>16</v>
      </c>
      <c r="O24" s="12">
        <v>0</v>
      </c>
      <c r="P24" s="14">
        <v>0</v>
      </c>
      <c r="Q24" s="12"/>
      <c r="R24" s="13">
        <v>0.57499999999999996</v>
      </c>
      <c r="S24" s="12" t="s">
        <v>16</v>
      </c>
      <c r="T24" s="12">
        <v>-465</v>
      </c>
      <c r="U24" s="14">
        <v>-307.49</v>
      </c>
      <c r="V24" s="12"/>
      <c r="W24" s="13">
        <v>0</v>
      </c>
      <c r="X24" s="12" t="s">
        <v>16</v>
      </c>
      <c r="Y24" s="12">
        <v>-465</v>
      </c>
      <c r="Z24" s="14">
        <v>0</v>
      </c>
      <c r="AA24" s="12"/>
      <c r="AB24" s="13">
        <v>0.57499999999999996</v>
      </c>
      <c r="AC24" s="12" t="s">
        <v>16</v>
      </c>
      <c r="AD24" s="12">
        <v>-465</v>
      </c>
      <c r="AE24" s="14">
        <v>-307.49</v>
      </c>
      <c r="AF24" s="12"/>
      <c r="AG24" s="13">
        <v>0.94</v>
      </c>
      <c r="AH24" s="12" t="s">
        <v>16</v>
      </c>
      <c r="AI24" s="12">
        <v>-465</v>
      </c>
      <c r="AJ24" s="14">
        <v>-502.67</v>
      </c>
      <c r="AK24" s="12"/>
      <c r="AL24" s="13">
        <v>0.61</v>
      </c>
      <c r="AM24" s="12" t="s">
        <v>16</v>
      </c>
      <c r="AN24" s="12">
        <v>-1050</v>
      </c>
      <c r="AO24" s="14">
        <v>-736.58</v>
      </c>
      <c r="AP24" s="12"/>
      <c r="AQ24" s="13">
        <v>0.34</v>
      </c>
      <c r="AR24" s="12" t="s">
        <v>16</v>
      </c>
      <c r="AS24" s="12">
        <v>-1050</v>
      </c>
      <c r="AT24" s="14">
        <v>-410.55</v>
      </c>
      <c r="AU24" s="12"/>
      <c r="AV24" s="13">
        <v>0.51</v>
      </c>
      <c r="AW24" s="12" t="s">
        <v>16</v>
      </c>
      <c r="AX24" s="12">
        <v>-1050</v>
      </c>
      <c r="AY24" s="14">
        <v>-615.83000000000004</v>
      </c>
      <c r="AZ24" s="12"/>
      <c r="BA24" s="13">
        <v>0.42499999999999999</v>
      </c>
      <c r="BB24" s="12" t="s">
        <v>16</v>
      </c>
      <c r="BC24" s="12">
        <v>-1050</v>
      </c>
      <c r="BD24" s="14">
        <v>-513.19000000000005</v>
      </c>
      <c r="BE24" s="12"/>
      <c r="BF24" s="13">
        <v>0.48</v>
      </c>
      <c r="BG24" s="12" t="s">
        <v>16</v>
      </c>
      <c r="BH24" s="12">
        <v>-1050</v>
      </c>
      <c r="BI24" s="14">
        <v>-579.6</v>
      </c>
      <c r="BJ24" s="12"/>
      <c r="BK24" s="29">
        <f>C24+H24+M24+R24+W24+AB24+AG24+AL24+AQ24+AV24+BA24+BF24</f>
        <v>5.770999999999999</v>
      </c>
      <c r="BL24" s="12" t="s">
        <v>16</v>
      </c>
      <c r="BM24" s="12"/>
      <c r="BN24" s="31">
        <f>F24+K24+P24+U24+Z24+AE24+AJ24+AO24+AT24+AY24+BD24+BI24</f>
        <v>-4677.1400000000012</v>
      </c>
      <c r="BO24" s="12"/>
      <c r="BP24" s="12"/>
      <c r="BQ24" s="33"/>
      <c r="BR24" s="33"/>
      <c r="BS24" s="12"/>
      <c r="BT24" s="12"/>
      <c r="BU24" s="12"/>
      <c r="BV24" s="12"/>
      <c r="BW24" s="12"/>
      <c r="BX24" s="12"/>
    </row>
    <row r="25" spans="1:76" ht="10.199999999999999" customHeight="1" x14ac:dyDescent="0.35">
      <c r="A25" s="6"/>
      <c r="C25" s="13"/>
      <c r="D25" s="12"/>
      <c r="E25" s="12"/>
      <c r="F25" s="14"/>
      <c r="G25" s="12"/>
      <c r="H25" s="13"/>
      <c r="I25" s="12"/>
      <c r="J25" s="12"/>
      <c r="K25" s="14"/>
      <c r="L25" s="12"/>
      <c r="M25" s="13"/>
      <c r="N25" s="12"/>
      <c r="O25" s="12"/>
      <c r="P25" s="14"/>
      <c r="Q25" s="12"/>
      <c r="R25" s="13"/>
      <c r="S25" s="12"/>
      <c r="T25" s="12"/>
      <c r="U25" s="14"/>
      <c r="V25" s="12"/>
      <c r="W25" s="13"/>
      <c r="X25" s="12"/>
      <c r="Y25" s="12"/>
      <c r="Z25" s="14"/>
      <c r="AA25" s="12"/>
      <c r="AB25" s="13"/>
      <c r="AC25" s="12"/>
      <c r="AD25" s="12"/>
      <c r="AE25" s="14"/>
      <c r="AF25" s="12"/>
      <c r="AG25" s="13"/>
      <c r="AH25" s="12"/>
      <c r="AI25" s="12"/>
      <c r="AJ25" s="14"/>
      <c r="AK25" s="12"/>
      <c r="AL25" s="13"/>
      <c r="AM25" s="12"/>
      <c r="AN25" s="12"/>
      <c r="AO25" s="14"/>
      <c r="AP25" s="12"/>
      <c r="AQ25" s="13"/>
      <c r="AR25" s="12"/>
      <c r="AS25" s="12"/>
      <c r="AT25" s="14"/>
      <c r="AU25" s="12"/>
      <c r="AV25" s="13"/>
      <c r="AW25" s="12"/>
      <c r="AX25" s="12"/>
      <c r="AY25" s="14"/>
      <c r="AZ25" s="12"/>
      <c r="BA25" s="13"/>
      <c r="BB25" s="12"/>
      <c r="BC25" s="12"/>
      <c r="BD25" s="14"/>
      <c r="BE25" s="12"/>
      <c r="BF25" s="13"/>
      <c r="BG25" s="12"/>
      <c r="BH25" s="12"/>
      <c r="BI25" s="14"/>
      <c r="BJ25" s="12"/>
      <c r="BK25" s="13"/>
      <c r="BL25" s="12"/>
      <c r="BM25" s="12"/>
      <c r="BN25" s="14"/>
      <c r="BO25" s="12"/>
      <c r="BP25" s="12"/>
      <c r="BQ25" s="12"/>
      <c r="BR25" s="12"/>
      <c r="BS25" s="12"/>
      <c r="BT25" s="12"/>
      <c r="BU25" s="12"/>
      <c r="BV25" s="12"/>
      <c r="BW25" s="12"/>
      <c r="BX25" s="12"/>
    </row>
    <row r="26" spans="1:76" ht="18" customHeight="1" x14ac:dyDescent="0.35">
      <c r="A26" s="6" t="s">
        <v>42</v>
      </c>
      <c r="C26" s="13">
        <v>1</v>
      </c>
      <c r="D26" s="12" t="s">
        <v>43</v>
      </c>
      <c r="E26" s="12">
        <v>2349.1</v>
      </c>
      <c r="F26" s="14">
        <v>2701.47</v>
      </c>
      <c r="G26" s="12"/>
      <c r="H26" s="13">
        <v>0</v>
      </c>
      <c r="I26" s="12" t="s">
        <v>43</v>
      </c>
      <c r="J26" s="12">
        <v>2349.1</v>
      </c>
      <c r="K26" s="14">
        <v>0</v>
      </c>
      <c r="L26" s="12"/>
      <c r="M26" s="13">
        <v>0</v>
      </c>
      <c r="N26" s="12" t="s">
        <v>43</v>
      </c>
      <c r="O26" s="12">
        <v>2349.1</v>
      </c>
      <c r="P26" s="14">
        <v>0</v>
      </c>
      <c r="Q26" s="12"/>
      <c r="R26" s="13">
        <v>1</v>
      </c>
      <c r="S26" s="12" t="s">
        <v>43</v>
      </c>
      <c r="T26" s="12">
        <v>2349.1</v>
      </c>
      <c r="U26" s="14">
        <v>2701.47</v>
      </c>
      <c r="V26" s="12"/>
      <c r="W26" s="13">
        <v>0</v>
      </c>
      <c r="X26" s="12" t="s">
        <v>43</v>
      </c>
      <c r="Y26" s="12">
        <v>2349.1</v>
      </c>
      <c r="Z26" s="14">
        <v>0</v>
      </c>
      <c r="AA26" s="12"/>
      <c r="AB26" s="13">
        <v>0</v>
      </c>
      <c r="AC26" s="12" t="s">
        <v>43</v>
      </c>
      <c r="AD26" s="12">
        <v>2349.1</v>
      </c>
      <c r="AE26" s="14">
        <v>0</v>
      </c>
      <c r="AF26" s="12"/>
      <c r="AG26" s="13">
        <v>1</v>
      </c>
      <c r="AH26" s="12" t="s">
        <v>43</v>
      </c>
      <c r="AI26" s="12">
        <v>2349.1</v>
      </c>
      <c r="AJ26" s="14">
        <v>2701.47</v>
      </c>
      <c r="AK26" s="12"/>
      <c r="AL26" s="13">
        <v>0</v>
      </c>
      <c r="AM26" s="12" t="s">
        <v>43</v>
      </c>
      <c r="AN26" s="12">
        <v>2349.1</v>
      </c>
      <c r="AO26" s="14">
        <v>0</v>
      </c>
      <c r="AP26" s="12"/>
      <c r="AQ26" s="13">
        <v>1</v>
      </c>
      <c r="AR26" s="12" t="s">
        <v>43</v>
      </c>
      <c r="AS26" s="12">
        <v>2349.1</v>
      </c>
      <c r="AT26" s="14">
        <v>2701.47</v>
      </c>
      <c r="AU26" s="12"/>
      <c r="AV26" s="13">
        <v>0</v>
      </c>
      <c r="AW26" s="12" t="s">
        <v>43</v>
      </c>
      <c r="AX26" s="12">
        <v>2349.1</v>
      </c>
      <c r="AY26" s="14">
        <v>0</v>
      </c>
      <c r="AZ26" s="12"/>
      <c r="BA26" s="13">
        <v>1</v>
      </c>
      <c r="BB26" s="12" t="s">
        <v>43</v>
      </c>
      <c r="BC26" s="12">
        <v>2349.1</v>
      </c>
      <c r="BD26" s="14">
        <v>2701.47</v>
      </c>
      <c r="BE26" s="12"/>
      <c r="BF26" s="13">
        <v>0</v>
      </c>
      <c r="BG26" s="12" t="s">
        <v>43</v>
      </c>
      <c r="BH26" s="12">
        <v>2349.1</v>
      </c>
      <c r="BI26" s="14">
        <v>0</v>
      </c>
      <c r="BJ26" s="12"/>
      <c r="BK26" s="29">
        <v>5</v>
      </c>
      <c r="BL26" s="12" t="s">
        <v>43</v>
      </c>
      <c r="BM26" s="12">
        <v>2349.1</v>
      </c>
      <c r="BN26" s="39">
        <f>F26+K26+P26+U26+Z26+AE26+AJ26+AO26+AT26+BD26+BI26</f>
        <v>13507.349999999999</v>
      </c>
      <c r="BO26" s="12"/>
      <c r="BP26" s="12"/>
      <c r="BQ26" s="12"/>
      <c r="BR26" s="12"/>
      <c r="BS26" s="12"/>
      <c r="BT26" s="12"/>
      <c r="BU26" s="12"/>
      <c r="BV26" s="12"/>
      <c r="BW26" s="12"/>
      <c r="BX26" s="12"/>
    </row>
    <row r="27" spans="1:76" ht="10.199999999999999" customHeight="1" x14ac:dyDescent="0.35">
      <c r="A27" s="6"/>
      <c r="C27" s="13"/>
      <c r="D27" s="12"/>
      <c r="E27" s="12"/>
      <c r="F27" s="14"/>
      <c r="G27" s="12"/>
      <c r="H27" s="13"/>
      <c r="I27" s="12"/>
      <c r="J27" s="12"/>
      <c r="K27" s="14"/>
      <c r="L27" s="12"/>
      <c r="M27" s="13"/>
      <c r="N27" s="12"/>
      <c r="O27" s="12"/>
      <c r="P27" s="14"/>
      <c r="Q27" s="12"/>
      <c r="R27" s="13"/>
      <c r="S27" s="12"/>
      <c r="T27" s="12"/>
      <c r="U27" s="14"/>
      <c r="V27" s="12"/>
      <c r="W27" s="13"/>
      <c r="X27" s="12"/>
      <c r="Y27" s="12"/>
      <c r="Z27" s="14"/>
      <c r="AA27" s="12"/>
      <c r="AB27" s="13"/>
      <c r="AC27" s="12"/>
      <c r="AD27" s="12"/>
      <c r="AE27" s="14"/>
      <c r="AF27" s="12"/>
      <c r="AG27" s="13"/>
      <c r="AH27" s="12"/>
      <c r="AI27" s="12"/>
      <c r="AJ27" s="14"/>
      <c r="AK27" s="12"/>
      <c r="AL27" s="13"/>
      <c r="AM27" s="12"/>
      <c r="AN27" s="12"/>
      <c r="AO27" s="14"/>
      <c r="AP27" s="12"/>
      <c r="AQ27" s="13"/>
      <c r="AR27" s="12"/>
      <c r="AS27" s="12"/>
      <c r="AT27" s="14"/>
      <c r="AU27" s="12"/>
      <c r="AV27" s="13"/>
      <c r="AW27" s="12"/>
      <c r="AX27" s="12"/>
      <c r="AY27" s="14"/>
      <c r="AZ27" s="12"/>
      <c r="BA27" s="13"/>
      <c r="BB27" s="12"/>
      <c r="BC27" s="12"/>
      <c r="BD27" s="14"/>
      <c r="BE27" s="12"/>
      <c r="BF27" s="13"/>
      <c r="BG27" s="12"/>
      <c r="BH27" s="12"/>
      <c r="BI27" s="14"/>
      <c r="BJ27" s="12"/>
      <c r="BK27" s="13"/>
      <c r="BL27" s="12"/>
      <c r="BM27" s="12"/>
      <c r="BN27" s="14"/>
      <c r="BO27" s="12"/>
      <c r="BP27" s="12"/>
      <c r="BQ27" s="12"/>
      <c r="BR27" s="12"/>
      <c r="BS27" s="12"/>
      <c r="BT27" s="12"/>
      <c r="BU27" s="12"/>
      <c r="BV27" s="12"/>
      <c r="BW27" s="12"/>
      <c r="BX27" s="12"/>
    </row>
    <row r="28" spans="1:76" ht="18" customHeight="1" x14ac:dyDescent="0.35">
      <c r="A28" s="6" t="s">
        <v>10</v>
      </c>
      <c r="C28" s="15"/>
      <c r="D28" s="16"/>
      <c r="E28" s="16"/>
      <c r="F28" s="17">
        <v>3925.24</v>
      </c>
      <c r="G28" s="12"/>
      <c r="H28" s="15"/>
      <c r="I28" s="16"/>
      <c r="J28" s="16"/>
      <c r="K28" s="17">
        <v>3852.63</v>
      </c>
      <c r="L28" s="12"/>
      <c r="M28" s="15"/>
      <c r="N28" s="16"/>
      <c r="O28" s="16"/>
      <c r="P28" s="17">
        <v>3852.64</v>
      </c>
      <c r="Q28" s="12"/>
      <c r="R28" s="15"/>
      <c r="S28" s="16"/>
      <c r="T28" s="16"/>
      <c r="U28" s="17">
        <v>3634.84</v>
      </c>
      <c r="V28" s="12"/>
      <c r="W28" s="15"/>
      <c r="X28" s="16"/>
      <c r="Y28" s="16"/>
      <c r="Z28" s="17">
        <v>3634.84</v>
      </c>
      <c r="AA28" s="12"/>
      <c r="AB28" s="15"/>
      <c r="AC28" s="16"/>
      <c r="AD28" s="16"/>
      <c r="AE28" s="17">
        <v>3634.84</v>
      </c>
      <c r="AF28" s="12"/>
      <c r="AG28" s="15"/>
      <c r="AH28" s="16"/>
      <c r="AI28" s="16"/>
      <c r="AJ28" s="17">
        <v>3634.84</v>
      </c>
      <c r="AK28" s="12"/>
      <c r="AL28" s="15"/>
      <c r="AM28" s="16"/>
      <c r="AN28" s="16"/>
      <c r="AO28" s="17">
        <v>3634.84</v>
      </c>
      <c r="AP28" s="12"/>
      <c r="AQ28" s="15"/>
      <c r="AR28" s="16"/>
      <c r="AS28" s="16"/>
      <c r="AT28" s="17">
        <v>3634.84</v>
      </c>
      <c r="AU28" s="12"/>
      <c r="AV28" s="15"/>
      <c r="AW28" s="16"/>
      <c r="AX28" s="16"/>
      <c r="AY28" s="17">
        <v>3634.84</v>
      </c>
      <c r="AZ28" s="12"/>
      <c r="BA28" s="15"/>
      <c r="BB28" s="16"/>
      <c r="BC28" s="16"/>
      <c r="BD28" s="17">
        <v>3634.84</v>
      </c>
      <c r="BE28" s="12"/>
      <c r="BF28" s="15"/>
      <c r="BG28" s="16"/>
      <c r="BH28" s="16"/>
      <c r="BI28" s="17">
        <v>3634.84</v>
      </c>
      <c r="BJ28" s="12"/>
      <c r="BK28" s="15"/>
      <c r="BL28" s="16"/>
      <c r="BM28" s="16"/>
      <c r="BN28" s="34">
        <f>F28+K28+P28+U28+Z28+AE28+AJ28+AO28+AT28+AY28+BD28+BI28</f>
        <v>44344.069999999992</v>
      </c>
      <c r="BO28" s="12"/>
      <c r="BP28" s="12"/>
      <c r="BQ28" s="12"/>
      <c r="BR28" s="12"/>
      <c r="BS28" s="12"/>
      <c r="BT28" s="12"/>
      <c r="BU28" s="12"/>
      <c r="BV28" s="12"/>
      <c r="BW28" s="12"/>
      <c r="BX28" s="12"/>
    </row>
    <row r="29" spans="1:76" ht="10.199999999999999" customHeight="1" x14ac:dyDescent="0.35">
      <c r="A29" s="6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</row>
    <row r="30" spans="1:76" ht="18" x14ac:dyDescent="0.35">
      <c r="C30" s="12"/>
      <c r="D30" s="12"/>
      <c r="E30" s="18" t="s">
        <v>18</v>
      </c>
      <c r="F30" s="18">
        <f>SUM(F8:F28)</f>
        <v>61443.37</v>
      </c>
      <c r="G30" s="12"/>
      <c r="H30" s="12"/>
      <c r="I30" s="12"/>
      <c r="J30" s="18" t="s">
        <v>18</v>
      </c>
      <c r="K30" s="18">
        <f>SUM(K8:K28)</f>
        <v>54918.5</v>
      </c>
      <c r="L30" s="12"/>
      <c r="M30" s="12"/>
      <c r="N30" s="12"/>
      <c r="O30" s="18" t="s">
        <v>18</v>
      </c>
      <c r="P30" s="18">
        <f>SUM(P8:P28)</f>
        <v>52769.150000000009</v>
      </c>
      <c r="Q30" s="12"/>
      <c r="R30" s="12"/>
      <c r="S30" s="12"/>
      <c r="T30" s="18" t="s">
        <v>18</v>
      </c>
      <c r="U30" s="18">
        <f>SUM(U8:U28)</f>
        <v>49529.400000000009</v>
      </c>
      <c r="V30" s="12"/>
      <c r="W30" s="12"/>
      <c r="X30" s="12"/>
      <c r="Y30" s="18" t="s">
        <v>18</v>
      </c>
      <c r="Z30" s="18">
        <f>SUM(Z8:Z28)</f>
        <v>69747.759999999995</v>
      </c>
      <c r="AA30" s="12"/>
      <c r="AB30" s="12"/>
      <c r="AC30" s="12"/>
      <c r="AD30" s="18" t="s">
        <v>18</v>
      </c>
      <c r="AE30" s="18">
        <f>SUM(AE8:AE28)</f>
        <v>49557.05</v>
      </c>
      <c r="AF30" s="12"/>
      <c r="AG30" s="12"/>
      <c r="AH30" s="12"/>
      <c r="AI30" s="18" t="s">
        <v>18</v>
      </c>
      <c r="AJ30" s="18">
        <f>SUM(AJ8:AJ28)</f>
        <v>56327.56</v>
      </c>
      <c r="AK30" s="12"/>
      <c r="AL30" s="12"/>
      <c r="AM30" s="12"/>
      <c r="AN30" s="18" t="s">
        <v>18</v>
      </c>
      <c r="AO30" s="18">
        <f>SUM(AO8:AO28)</f>
        <v>49814.19</v>
      </c>
      <c r="AP30" s="12"/>
      <c r="AQ30" s="12"/>
      <c r="AR30" s="12"/>
      <c r="AS30" s="18" t="s">
        <v>18</v>
      </c>
      <c r="AT30" s="18">
        <f>SUM(AT8:AT28)</f>
        <v>49837.64</v>
      </c>
      <c r="AU30" s="12"/>
      <c r="AV30" s="12"/>
      <c r="AW30" s="12"/>
      <c r="AX30" s="18" t="s">
        <v>18</v>
      </c>
      <c r="AY30" s="18">
        <f>SUM(AY8:AY28)</f>
        <v>49838.69</v>
      </c>
      <c r="AZ30" s="12"/>
      <c r="BA30" s="12"/>
      <c r="BB30" s="12"/>
      <c r="BC30" s="18" t="s">
        <v>18</v>
      </c>
      <c r="BD30" s="18">
        <f>SUM(BD8:BD28)</f>
        <v>74601.31</v>
      </c>
      <c r="BE30" s="12"/>
      <c r="BF30" s="12"/>
      <c r="BG30" s="12"/>
      <c r="BH30" s="18" t="s">
        <v>18</v>
      </c>
      <c r="BI30" s="18">
        <f>SUM(BI8:BI28)</f>
        <v>55900.95</v>
      </c>
      <c r="BJ30" s="12"/>
      <c r="BK30" s="12"/>
      <c r="BL30" s="12"/>
      <c r="BM30" s="18" t="s">
        <v>18</v>
      </c>
      <c r="BN30" s="32">
        <f>F30+K30+P30+U30+Z30+AE30+AJ30+AO30+AT30+AY30+BD30+BI30</f>
        <v>674285.57000000007</v>
      </c>
      <c r="BO30" s="12"/>
      <c r="BP30" s="41"/>
      <c r="BQ30" s="12"/>
      <c r="BR30" s="12"/>
      <c r="BS30" s="12"/>
      <c r="BT30" s="12"/>
      <c r="BU30" s="12"/>
      <c r="BV30" s="12"/>
      <c r="BW30" s="12"/>
      <c r="BX30" s="12"/>
    </row>
    <row r="31" spans="1:76" x14ac:dyDescent="0.35"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</row>
    <row r="34" spans="1:69" ht="22.2" x14ac:dyDescent="0.45">
      <c r="B34" s="1"/>
      <c r="C34" s="1" t="s">
        <v>36</v>
      </c>
      <c r="D34" s="1"/>
      <c r="E34" s="1"/>
      <c r="F34" s="1"/>
      <c r="BQ34" s="40"/>
    </row>
    <row r="35" spans="1:69" ht="22.2" x14ac:dyDescent="0.45">
      <c r="B35" s="1"/>
    </row>
    <row r="36" spans="1:69" ht="22.2" x14ac:dyDescent="0.45">
      <c r="B36" s="1"/>
      <c r="D36" s="3" t="s">
        <v>17</v>
      </c>
      <c r="E36" s="4"/>
      <c r="F36" s="4"/>
      <c r="I36" s="3" t="s">
        <v>19</v>
      </c>
      <c r="J36" s="4"/>
      <c r="K36" s="4"/>
      <c r="N36" s="3" t="s">
        <v>20</v>
      </c>
      <c r="O36" s="4"/>
      <c r="P36" s="4"/>
      <c r="S36" s="3" t="s">
        <v>21</v>
      </c>
      <c r="T36" s="4"/>
      <c r="U36" s="4"/>
      <c r="X36" s="3" t="s">
        <v>22</v>
      </c>
      <c r="Y36" s="4"/>
      <c r="Z36" s="4"/>
      <c r="AC36" s="3" t="s">
        <v>23</v>
      </c>
      <c r="AD36" s="4"/>
      <c r="AE36" s="4"/>
      <c r="AH36" s="3" t="s">
        <v>24</v>
      </c>
      <c r="AI36" s="4"/>
      <c r="AJ36" s="4"/>
      <c r="AM36" s="3" t="s">
        <v>25</v>
      </c>
      <c r="AN36" s="4"/>
      <c r="AO36" s="4"/>
      <c r="AR36" s="3" t="s">
        <v>26</v>
      </c>
      <c r="AS36" s="4"/>
      <c r="AT36" s="4"/>
      <c r="AW36" s="3" t="s">
        <v>27</v>
      </c>
      <c r="AX36" s="4"/>
      <c r="AY36" s="4"/>
      <c r="BB36" s="3" t="s">
        <v>28</v>
      </c>
      <c r="BC36" s="4"/>
      <c r="BD36" s="4"/>
      <c r="BG36" s="3" t="s">
        <v>29</v>
      </c>
      <c r="BH36" s="4"/>
      <c r="BI36" s="4"/>
      <c r="BL36" s="3" t="s">
        <v>41</v>
      </c>
      <c r="BM36" s="4"/>
      <c r="BN36" s="4"/>
    </row>
    <row r="37" spans="1:69" ht="10.199999999999999" customHeight="1" x14ac:dyDescent="0.45">
      <c r="B37" s="1"/>
      <c r="D37" s="3"/>
      <c r="E37" s="4"/>
      <c r="F37" s="4"/>
      <c r="I37" s="3"/>
      <c r="J37" s="4"/>
      <c r="K37" s="4"/>
      <c r="N37" s="3"/>
      <c r="O37" s="4"/>
      <c r="P37" s="4"/>
      <c r="S37" s="3"/>
      <c r="T37" s="4"/>
      <c r="U37" s="4"/>
      <c r="X37" s="3"/>
      <c r="Y37" s="4"/>
      <c r="Z37" s="4"/>
      <c r="AC37" s="3"/>
      <c r="AD37" s="4"/>
      <c r="AE37" s="4"/>
      <c r="AH37" s="3"/>
      <c r="AI37" s="4"/>
      <c r="AJ37" s="4"/>
      <c r="AM37" s="3"/>
      <c r="AN37" s="4"/>
      <c r="AO37" s="4"/>
      <c r="AR37" s="3"/>
      <c r="AS37" s="4"/>
      <c r="AT37" s="4"/>
      <c r="AW37" s="3"/>
      <c r="AX37" s="4"/>
      <c r="AY37" s="4"/>
      <c r="BB37" s="3"/>
      <c r="BC37" s="4"/>
      <c r="BD37" s="4"/>
      <c r="BG37" s="3"/>
      <c r="BH37" s="4"/>
      <c r="BI37" s="4"/>
      <c r="BL37" s="3"/>
      <c r="BM37" s="4"/>
      <c r="BN37" s="4"/>
    </row>
    <row r="38" spans="1:69" ht="15" customHeight="1" x14ac:dyDescent="0.45">
      <c r="B38" s="1"/>
      <c r="C38" s="2" t="s">
        <v>11</v>
      </c>
      <c r="D38" s="2" t="s">
        <v>12</v>
      </c>
      <c r="E38" s="2" t="s">
        <v>13</v>
      </c>
      <c r="F38" s="2" t="s">
        <v>14</v>
      </c>
      <c r="H38" s="2" t="s">
        <v>11</v>
      </c>
      <c r="I38" s="2" t="s">
        <v>12</v>
      </c>
      <c r="J38" s="2" t="s">
        <v>13</v>
      </c>
      <c r="K38" s="2" t="s">
        <v>14</v>
      </c>
      <c r="M38" s="2" t="s">
        <v>11</v>
      </c>
      <c r="N38" s="2" t="s">
        <v>12</v>
      </c>
      <c r="O38" s="2" t="s">
        <v>13</v>
      </c>
      <c r="P38" s="2" t="s">
        <v>14</v>
      </c>
      <c r="R38" s="2" t="s">
        <v>11</v>
      </c>
      <c r="S38" s="2" t="s">
        <v>12</v>
      </c>
      <c r="T38" s="2" t="s">
        <v>13</v>
      </c>
      <c r="U38" s="2" t="s">
        <v>14</v>
      </c>
      <c r="W38" s="2" t="s">
        <v>11</v>
      </c>
      <c r="X38" s="2" t="s">
        <v>12</v>
      </c>
      <c r="Y38" s="2" t="s">
        <v>13</v>
      </c>
      <c r="Z38" s="2" t="s">
        <v>14</v>
      </c>
      <c r="AB38" s="2" t="s">
        <v>11</v>
      </c>
      <c r="AC38" s="2" t="s">
        <v>12</v>
      </c>
      <c r="AD38" s="2" t="s">
        <v>13</v>
      </c>
      <c r="AE38" s="2" t="s">
        <v>14</v>
      </c>
      <c r="AG38" s="2" t="s">
        <v>11</v>
      </c>
      <c r="AH38" s="2" t="s">
        <v>12</v>
      </c>
      <c r="AI38" s="2" t="s">
        <v>13</v>
      </c>
      <c r="AJ38" s="2" t="s">
        <v>14</v>
      </c>
      <c r="AL38" s="2" t="s">
        <v>11</v>
      </c>
      <c r="AM38" s="2" t="s">
        <v>12</v>
      </c>
      <c r="AN38" s="2" t="s">
        <v>13</v>
      </c>
      <c r="AO38" s="2" t="s">
        <v>14</v>
      </c>
      <c r="AQ38" s="2" t="s">
        <v>11</v>
      </c>
      <c r="AR38" s="2" t="s">
        <v>12</v>
      </c>
      <c r="AS38" s="2" t="s">
        <v>13</v>
      </c>
      <c r="AT38" s="2" t="s">
        <v>14</v>
      </c>
      <c r="AV38" s="2" t="s">
        <v>11</v>
      </c>
      <c r="AW38" s="2" t="s">
        <v>12</v>
      </c>
      <c r="AX38" s="2" t="s">
        <v>13</v>
      </c>
      <c r="AY38" s="2" t="s">
        <v>14</v>
      </c>
      <c r="BA38" s="2" t="s">
        <v>11</v>
      </c>
      <c r="BB38" s="2" t="s">
        <v>12</v>
      </c>
      <c r="BC38" s="2" t="s">
        <v>13</v>
      </c>
      <c r="BD38" s="2" t="s">
        <v>14</v>
      </c>
      <c r="BF38" s="2" t="s">
        <v>11</v>
      </c>
      <c r="BG38" s="2" t="s">
        <v>12</v>
      </c>
      <c r="BH38" s="2" t="s">
        <v>13</v>
      </c>
      <c r="BI38" s="2" t="s">
        <v>14</v>
      </c>
      <c r="BK38" s="2" t="s">
        <v>11</v>
      </c>
      <c r="BL38" s="2" t="s">
        <v>12</v>
      </c>
      <c r="BM38" s="2" t="s">
        <v>13</v>
      </c>
      <c r="BN38" s="2" t="s">
        <v>14</v>
      </c>
    </row>
    <row r="39" spans="1:69" ht="10.199999999999999" customHeight="1" x14ac:dyDescent="0.45">
      <c r="B39" s="1"/>
      <c r="D39" s="3"/>
      <c r="E39" s="4"/>
      <c r="F39" s="4"/>
      <c r="I39" s="3"/>
      <c r="J39" s="4"/>
      <c r="K39" s="4"/>
      <c r="N39" s="3"/>
      <c r="O39" s="4"/>
      <c r="P39" s="4"/>
      <c r="S39" s="3"/>
      <c r="T39" s="4"/>
      <c r="U39" s="4"/>
      <c r="X39" s="3"/>
      <c r="Y39" s="4"/>
      <c r="Z39" s="4"/>
      <c r="AC39" s="3"/>
      <c r="AD39" s="4"/>
      <c r="AE39" s="4"/>
      <c r="AH39" s="3"/>
      <c r="AI39" s="4"/>
      <c r="AJ39" s="4"/>
      <c r="AM39" s="3"/>
      <c r="AN39" s="4"/>
      <c r="AO39" s="4"/>
      <c r="AR39" s="3"/>
      <c r="AS39" s="4"/>
      <c r="AT39" s="4"/>
      <c r="AW39" s="3"/>
      <c r="AX39" s="4"/>
      <c r="AY39" s="4"/>
      <c r="BB39" s="3"/>
      <c r="BC39" s="4"/>
      <c r="BD39" s="4"/>
      <c r="BG39" s="3"/>
      <c r="BH39" s="4"/>
      <c r="BI39" s="4"/>
      <c r="BL39" s="3"/>
      <c r="BM39" s="4"/>
      <c r="BN39" s="4"/>
    </row>
    <row r="40" spans="1:69" ht="18" customHeight="1" x14ac:dyDescent="0.35">
      <c r="A40" s="5" t="s">
        <v>31</v>
      </c>
      <c r="C40" s="9">
        <v>5</v>
      </c>
      <c r="D40" s="10" t="s">
        <v>37</v>
      </c>
      <c r="E40" s="10">
        <v>303.81</v>
      </c>
      <c r="F40" s="23">
        <f>C40*E40+0.21*(C40*E40)</f>
        <v>1838.0504999999998</v>
      </c>
      <c r="H40" s="9">
        <v>2</v>
      </c>
      <c r="I40" s="10" t="s">
        <v>37</v>
      </c>
      <c r="J40" s="10">
        <v>303.81</v>
      </c>
      <c r="K40" s="23">
        <f>H40*J40+0.21*(H40*J40)</f>
        <v>735.22019999999998</v>
      </c>
      <c r="M40" s="9">
        <v>4</v>
      </c>
      <c r="N40" s="10" t="s">
        <v>37</v>
      </c>
      <c r="O40" s="10">
        <v>303.81</v>
      </c>
      <c r="P40" s="23">
        <f>M40*O40+0.21*(M40*O40)</f>
        <v>1470.4404</v>
      </c>
      <c r="R40" s="9">
        <v>0</v>
      </c>
      <c r="S40" s="10" t="s">
        <v>37</v>
      </c>
      <c r="T40" s="10">
        <v>303.81</v>
      </c>
      <c r="U40" s="23">
        <f>R40*T40+0.21*(R40*T40)</f>
        <v>0</v>
      </c>
      <c r="W40" s="9">
        <v>4</v>
      </c>
      <c r="X40" s="10" t="s">
        <v>37</v>
      </c>
      <c r="Y40" s="10">
        <v>303.81</v>
      </c>
      <c r="Z40" s="23">
        <f>W40*Y40+0.21*(W40*Y40)</f>
        <v>1470.4404</v>
      </c>
      <c r="AB40" s="9">
        <v>0</v>
      </c>
      <c r="AC40" s="10" t="s">
        <v>37</v>
      </c>
      <c r="AD40" s="10">
        <v>303.81</v>
      </c>
      <c r="AE40" s="23">
        <f>AB40*AD40+0.21*(AB40*AD40)</f>
        <v>0</v>
      </c>
      <c r="AG40" s="9">
        <v>2</v>
      </c>
      <c r="AH40" s="10" t="s">
        <v>37</v>
      </c>
      <c r="AI40" s="10">
        <v>303.81</v>
      </c>
      <c r="AJ40" s="23">
        <f>AG40*AI40+0.21*(AG40*AI40)</f>
        <v>735.22019999999998</v>
      </c>
      <c r="AL40" s="9">
        <v>1</v>
      </c>
      <c r="AM40" s="10" t="s">
        <v>37</v>
      </c>
      <c r="AN40" s="10">
        <v>303.81</v>
      </c>
      <c r="AO40" s="23">
        <f>AL40*AN40+0.21*(AL40*AN40)</f>
        <v>367.61009999999999</v>
      </c>
      <c r="AQ40" s="9">
        <v>2</v>
      </c>
      <c r="AR40" s="10" t="s">
        <v>37</v>
      </c>
      <c r="AS40" s="10">
        <v>303.81</v>
      </c>
      <c r="AT40" s="23">
        <f>AQ40*AS40+0.21*(AQ40*AS40)</f>
        <v>735.22019999999998</v>
      </c>
      <c r="AV40" s="9">
        <v>0</v>
      </c>
      <c r="AW40" s="10" t="s">
        <v>37</v>
      </c>
      <c r="AX40" s="10">
        <v>303.81</v>
      </c>
      <c r="AY40" s="23">
        <f>AV40*AX40+0.21*(AV40*AX40)</f>
        <v>0</v>
      </c>
      <c r="BA40" s="9">
        <v>3</v>
      </c>
      <c r="BB40" s="10" t="s">
        <v>37</v>
      </c>
      <c r="BC40" s="10">
        <v>303.81</v>
      </c>
      <c r="BD40" s="23">
        <f>BA40*BC40+0.21*(BA40*BC40)</f>
        <v>1102.8303000000001</v>
      </c>
      <c r="BF40" s="9">
        <v>3</v>
      </c>
      <c r="BG40" s="10" t="s">
        <v>37</v>
      </c>
      <c r="BH40" s="10">
        <v>303.81</v>
      </c>
      <c r="BI40" s="23">
        <f>BF40*BH40+0.21*(BF40*BH40)</f>
        <v>1102.8303000000001</v>
      </c>
      <c r="BK40" s="36">
        <f>C40+H40+M40+R40+W40+AB40+AG40+AL40+AQ40+AV40+BA40+BF40</f>
        <v>26</v>
      </c>
      <c r="BL40" s="10" t="s">
        <v>37</v>
      </c>
      <c r="BM40" s="10">
        <v>303.81</v>
      </c>
      <c r="BN40" s="43">
        <f>F40+K40+P40+U40+Z40+AE40+AJ40+AO40+AT40+AY40+BD40+BI40</f>
        <v>9557.8625999999986</v>
      </c>
    </row>
    <row r="41" spans="1:69" ht="10.199999999999999" customHeight="1" x14ac:dyDescent="0.35">
      <c r="A41" s="6"/>
      <c r="C41" s="13"/>
      <c r="D41" s="12"/>
      <c r="E41" s="12"/>
      <c r="F41" s="24"/>
      <c r="H41" s="13"/>
      <c r="I41" s="12"/>
      <c r="J41" s="12"/>
      <c r="K41" s="24"/>
      <c r="M41" s="13"/>
      <c r="N41" s="12"/>
      <c r="O41" s="12"/>
      <c r="P41" s="24"/>
      <c r="R41" s="13"/>
      <c r="S41" s="12"/>
      <c r="T41" s="12"/>
      <c r="U41" s="24"/>
      <c r="W41" s="13"/>
      <c r="X41" s="12"/>
      <c r="Y41" s="12"/>
      <c r="Z41" s="24"/>
      <c r="AB41" s="13"/>
      <c r="AC41" s="12"/>
      <c r="AD41" s="12"/>
      <c r="AE41" s="24"/>
      <c r="AG41" s="13"/>
      <c r="AH41" s="12"/>
      <c r="AI41" s="12"/>
      <c r="AJ41" s="24"/>
      <c r="AL41" s="13"/>
      <c r="AM41" s="12"/>
      <c r="AN41" s="12"/>
      <c r="AO41" s="24"/>
      <c r="AQ41" s="13"/>
      <c r="AR41" s="12"/>
      <c r="AS41" s="12"/>
      <c r="AT41" s="24"/>
      <c r="AV41" s="13"/>
      <c r="AW41" s="12"/>
      <c r="AX41" s="12"/>
      <c r="AY41" s="24"/>
      <c r="BA41" s="13"/>
      <c r="BB41" s="12"/>
      <c r="BC41" s="12"/>
      <c r="BD41" s="24"/>
      <c r="BF41" s="13"/>
      <c r="BG41" s="12"/>
      <c r="BH41" s="12"/>
      <c r="BI41" s="24"/>
      <c r="BK41" s="13"/>
      <c r="BL41" s="12"/>
      <c r="BM41" s="12"/>
      <c r="BN41" s="24"/>
    </row>
    <row r="42" spans="1:69" ht="18" customHeight="1" x14ac:dyDescent="0.35">
      <c r="A42" s="5" t="s">
        <v>32</v>
      </c>
      <c r="C42" s="13">
        <v>0</v>
      </c>
      <c r="D42" s="12" t="s">
        <v>38</v>
      </c>
      <c r="E42" s="12">
        <v>60.76</v>
      </c>
      <c r="F42" s="24">
        <f t="shared" ref="F42:F60" si="0">C42*E42+0.21*(C42*E42)</f>
        <v>0</v>
      </c>
      <c r="H42" s="13">
        <v>20</v>
      </c>
      <c r="I42" s="12" t="s">
        <v>38</v>
      </c>
      <c r="J42" s="12">
        <v>60.76</v>
      </c>
      <c r="K42" s="24">
        <f t="shared" ref="K42" si="1">H42*J42+0.21*(H42*J42)</f>
        <v>1470.3920000000001</v>
      </c>
      <c r="M42" s="13">
        <v>36</v>
      </c>
      <c r="N42" s="12" t="s">
        <v>38</v>
      </c>
      <c r="O42" s="12">
        <v>60.76</v>
      </c>
      <c r="P42" s="24">
        <f t="shared" ref="P42" si="2">M42*O42+0.21*(M42*O42)</f>
        <v>2646.7056000000002</v>
      </c>
      <c r="R42" s="13">
        <v>0</v>
      </c>
      <c r="S42" s="12" t="s">
        <v>38</v>
      </c>
      <c r="T42" s="12">
        <v>60.76</v>
      </c>
      <c r="U42" s="24">
        <f t="shared" ref="U42" si="3">R42*T42+0.21*(R42*T42)</f>
        <v>0</v>
      </c>
      <c r="W42" s="13">
        <v>59</v>
      </c>
      <c r="X42" s="12" t="s">
        <v>38</v>
      </c>
      <c r="Y42" s="12">
        <v>60.76</v>
      </c>
      <c r="Z42" s="24">
        <f t="shared" ref="Z42" si="4">W42*Y42+0.21*(W42*Y42)</f>
        <v>4337.6563999999998</v>
      </c>
      <c r="AB42" s="13">
        <v>0</v>
      </c>
      <c r="AC42" s="12" t="s">
        <v>38</v>
      </c>
      <c r="AD42" s="12">
        <v>60.76</v>
      </c>
      <c r="AE42" s="24">
        <f t="shared" ref="AE42" si="5">AB42*AD42+0.21*(AB42*AD42)</f>
        <v>0</v>
      </c>
      <c r="AG42" s="13">
        <v>55</v>
      </c>
      <c r="AH42" s="12" t="s">
        <v>38</v>
      </c>
      <c r="AI42" s="12">
        <v>60.76</v>
      </c>
      <c r="AJ42" s="24">
        <f t="shared" ref="AJ42" si="6">AG42*AI42+0.21*(AG42*AI42)</f>
        <v>4043.5779999999995</v>
      </c>
      <c r="AL42" s="13">
        <v>0</v>
      </c>
      <c r="AM42" s="12" t="s">
        <v>38</v>
      </c>
      <c r="AN42" s="12">
        <v>60.76</v>
      </c>
      <c r="AO42" s="24">
        <f t="shared" ref="AO42" si="7">AL42*AN42+0.21*(AL42*AN42)</f>
        <v>0</v>
      </c>
      <c r="AQ42" s="13">
        <v>61</v>
      </c>
      <c r="AR42" s="12" t="s">
        <v>38</v>
      </c>
      <c r="AS42" s="12">
        <v>60.76</v>
      </c>
      <c r="AT42" s="24">
        <f t="shared" ref="AT42" si="8">AQ42*AS42+0.21*(AQ42*AS42)</f>
        <v>4484.6955999999991</v>
      </c>
      <c r="AV42" s="13">
        <v>0</v>
      </c>
      <c r="AW42" s="12" t="s">
        <v>38</v>
      </c>
      <c r="AX42" s="12">
        <v>60.76</v>
      </c>
      <c r="AY42" s="24">
        <f t="shared" ref="AY42" si="9">AV42*AX42+0.21*(AV42*AX42)</f>
        <v>0</v>
      </c>
      <c r="BA42" s="13">
        <v>64</v>
      </c>
      <c r="BB42" s="12" t="s">
        <v>38</v>
      </c>
      <c r="BC42" s="12">
        <v>60.76</v>
      </c>
      <c r="BD42" s="24">
        <f t="shared" ref="BD42" si="10">BA42*BC42+0.21*(BA42*BC42)</f>
        <v>4705.2543999999998</v>
      </c>
      <c r="BF42" s="13">
        <v>0</v>
      </c>
      <c r="BG42" s="12" t="s">
        <v>38</v>
      </c>
      <c r="BH42" s="12">
        <v>60.76</v>
      </c>
      <c r="BI42" s="24">
        <f t="shared" ref="BI42" si="11">BF42*BH42+0.21*(BF42*BH42)</f>
        <v>0</v>
      </c>
      <c r="BK42" s="37">
        <f>H42+BK44+C42+H42+M42+R42+W42+AB42+AG42+AL42+AQ42+AV42+BA42+BF42</f>
        <v>370</v>
      </c>
      <c r="BL42" s="12" t="s">
        <v>38</v>
      </c>
      <c r="BM42" s="12">
        <v>60.76</v>
      </c>
      <c r="BN42" s="44">
        <f>F42+K42+P42+U42+Z42+AE42+AJ42+AO42+AT42+AY42+BD42+BI42</f>
        <v>21688.281999999999</v>
      </c>
    </row>
    <row r="43" spans="1:69" ht="10.199999999999999" customHeight="1" x14ac:dyDescent="0.35">
      <c r="A43" s="6"/>
      <c r="C43" s="13"/>
      <c r="D43" s="12"/>
      <c r="E43" s="12"/>
      <c r="F43" s="24"/>
      <c r="H43" s="13"/>
      <c r="I43" s="12"/>
      <c r="J43" s="12"/>
      <c r="K43" s="24"/>
      <c r="M43" s="13"/>
      <c r="N43" s="12"/>
      <c r="O43" s="12"/>
      <c r="P43" s="24"/>
      <c r="R43" s="13"/>
      <c r="S43" s="12"/>
      <c r="T43" s="12"/>
      <c r="U43" s="24"/>
      <c r="W43" s="13"/>
      <c r="X43" s="12"/>
      <c r="Y43" s="12"/>
      <c r="Z43" s="24"/>
      <c r="AB43" s="13"/>
      <c r="AC43" s="12"/>
      <c r="AD43" s="12"/>
      <c r="AE43" s="24"/>
      <c r="AG43" s="13"/>
      <c r="AH43" s="12"/>
      <c r="AI43" s="12"/>
      <c r="AJ43" s="24"/>
      <c r="AL43" s="13"/>
      <c r="AM43" s="12"/>
      <c r="AN43" s="12"/>
      <c r="AO43" s="24"/>
      <c r="AQ43" s="13"/>
      <c r="AR43" s="12"/>
      <c r="AS43" s="12"/>
      <c r="AT43" s="24"/>
      <c r="AV43" s="13"/>
      <c r="AW43" s="12"/>
      <c r="AX43" s="12"/>
      <c r="AY43" s="24"/>
      <c r="BA43" s="13"/>
      <c r="BB43" s="12"/>
      <c r="BC43" s="12"/>
      <c r="BD43" s="24"/>
      <c r="BF43" s="13"/>
      <c r="BG43" s="12"/>
      <c r="BH43" s="12"/>
      <c r="BI43" s="24"/>
      <c r="BK43" s="13"/>
      <c r="BL43" s="12"/>
      <c r="BM43" s="12"/>
      <c r="BN43" s="24"/>
    </row>
    <row r="44" spans="1:69" ht="18" customHeight="1" x14ac:dyDescent="0.35">
      <c r="A44" s="7" t="s">
        <v>35</v>
      </c>
      <c r="C44" s="13">
        <v>5</v>
      </c>
      <c r="D44" s="12" t="s">
        <v>37</v>
      </c>
      <c r="E44" s="12">
        <v>303.81</v>
      </c>
      <c r="F44" s="24">
        <f t="shared" si="0"/>
        <v>1838.0504999999998</v>
      </c>
      <c r="H44" s="13">
        <v>9</v>
      </c>
      <c r="I44" s="12" t="s">
        <v>37</v>
      </c>
      <c r="J44" s="12">
        <v>303.81</v>
      </c>
      <c r="K44" s="24">
        <f t="shared" ref="K44" si="12">H44*J44+0.21*(H44*J44)</f>
        <v>3308.4908999999998</v>
      </c>
      <c r="M44" s="13">
        <v>3</v>
      </c>
      <c r="N44" s="12" t="s">
        <v>37</v>
      </c>
      <c r="O44" s="12">
        <v>303.81</v>
      </c>
      <c r="P44" s="24">
        <f t="shared" ref="P44" si="13">M44*O44+0.21*(M44*O44)</f>
        <v>1102.8303000000001</v>
      </c>
      <c r="R44" s="13">
        <v>4</v>
      </c>
      <c r="S44" s="12" t="s">
        <v>37</v>
      </c>
      <c r="T44" s="12">
        <v>303.81</v>
      </c>
      <c r="U44" s="24">
        <f t="shared" ref="U44" si="14">R44*T44+0.21*(R44*T44)</f>
        <v>1470.4404</v>
      </c>
      <c r="W44" s="13">
        <v>3</v>
      </c>
      <c r="X44" s="12" t="s">
        <v>37</v>
      </c>
      <c r="Y44" s="12">
        <v>303.81</v>
      </c>
      <c r="Z44" s="24">
        <f t="shared" ref="Z44" si="15">W44*Y44+0.21*(W44*Y44)</f>
        <v>1102.8303000000001</v>
      </c>
      <c r="AB44" s="13">
        <v>5</v>
      </c>
      <c r="AC44" s="12" t="s">
        <v>37</v>
      </c>
      <c r="AD44" s="12">
        <v>303.81</v>
      </c>
      <c r="AE44" s="24">
        <f t="shared" ref="AE44" si="16">AB44*AD44+0.21*(AB44*AD44)</f>
        <v>1838.0504999999998</v>
      </c>
      <c r="AG44" s="13">
        <v>4</v>
      </c>
      <c r="AH44" s="12" t="s">
        <v>37</v>
      </c>
      <c r="AI44" s="12">
        <v>303.81</v>
      </c>
      <c r="AJ44" s="24">
        <f t="shared" ref="AJ44" si="17">AG44*AI44+0.21*(AG44*AI44)</f>
        <v>1470.4404</v>
      </c>
      <c r="AL44" s="13">
        <v>6</v>
      </c>
      <c r="AM44" s="12" t="s">
        <v>37</v>
      </c>
      <c r="AN44" s="12">
        <v>303.81</v>
      </c>
      <c r="AO44" s="24">
        <f t="shared" ref="AO44" si="18">AL44*AN44+0.21*(AL44*AN44)</f>
        <v>2205.6606000000002</v>
      </c>
      <c r="AQ44" s="13">
        <v>3</v>
      </c>
      <c r="AR44" s="12" t="s">
        <v>37</v>
      </c>
      <c r="AS44" s="12">
        <v>303.81</v>
      </c>
      <c r="AT44" s="24">
        <f t="shared" ref="AT44" si="19">AQ44*AS44+0.21*(AQ44*AS44)</f>
        <v>1102.8303000000001</v>
      </c>
      <c r="AV44" s="13">
        <v>5</v>
      </c>
      <c r="AW44" s="12" t="s">
        <v>37</v>
      </c>
      <c r="AX44" s="12">
        <v>303.81</v>
      </c>
      <c r="AY44" s="24">
        <f t="shared" ref="AY44" si="20">AV44*AX44+0.21*(AV44*AX44)</f>
        <v>1838.0504999999998</v>
      </c>
      <c r="BA44" s="13">
        <v>3</v>
      </c>
      <c r="BB44" s="12" t="s">
        <v>37</v>
      </c>
      <c r="BC44" s="12">
        <v>303.81</v>
      </c>
      <c r="BD44" s="24">
        <f t="shared" ref="BD44" si="21">BA44*BC44+0.21*(BA44*BC44)</f>
        <v>1102.8303000000001</v>
      </c>
      <c r="BF44" s="13">
        <v>5</v>
      </c>
      <c r="BG44" s="12" t="s">
        <v>37</v>
      </c>
      <c r="BH44" s="12">
        <v>303.81</v>
      </c>
      <c r="BI44" s="24">
        <f t="shared" ref="BI44" si="22">BF44*BH44+0.21*(BF44*BH44)</f>
        <v>1838.0504999999998</v>
      </c>
      <c r="BK44" s="37">
        <f>C44+H44+M44+R44+W44+AB44+AG44+AL44+AQ44+AV44+BA44+BF44</f>
        <v>55</v>
      </c>
      <c r="BL44" s="12" t="s">
        <v>37</v>
      </c>
      <c r="BM44" s="12">
        <v>303.81</v>
      </c>
      <c r="BN44" s="44">
        <f>F44+K44+P44+U44+Z44+AE44+AJ44+AO44+AT44+AY44+BD44+BI44</f>
        <v>20218.555499999999</v>
      </c>
    </row>
    <row r="45" spans="1:69" ht="10.199999999999999" customHeight="1" x14ac:dyDescent="0.35">
      <c r="A45" s="6"/>
      <c r="C45" s="13"/>
      <c r="D45" s="12"/>
      <c r="E45" s="12"/>
      <c r="F45" s="24"/>
      <c r="H45" s="13"/>
      <c r="I45" s="12"/>
      <c r="J45" s="12"/>
      <c r="K45" s="24"/>
      <c r="M45" s="13"/>
      <c r="N45" s="12"/>
      <c r="O45" s="12"/>
      <c r="P45" s="24"/>
      <c r="R45" s="13"/>
      <c r="S45" s="12"/>
      <c r="T45" s="12"/>
      <c r="U45" s="24"/>
      <c r="W45" s="13"/>
      <c r="X45" s="12"/>
      <c r="Y45" s="12"/>
      <c r="Z45" s="24"/>
      <c r="AB45" s="13"/>
      <c r="AC45" s="12"/>
      <c r="AD45" s="12"/>
      <c r="AE45" s="24"/>
      <c r="AG45" s="13"/>
      <c r="AH45" s="12"/>
      <c r="AI45" s="12"/>
      <c r="AJ45" s="24"/>
      <c r="AL45" s="13"/>
      <c r="AM45" s="12"/>
      <c r="AN45" s="12"/>
      <c r="AO45" s="24"/>
      <c r="AQ45" s="13"/>
      <c r="AR45" s="12"/>
      <c r="AS45" s="12"/>
      <c r="AT45" s="24"/>
      <c r="AV45" s="13"/>
      <c r="AW45" s="12"/>
      <c r="AX45" s="12"/>
      <c r="AY45" s="24"/>
      <c r="BA45" s="13"/>
      <c r="BB45" s="12"/>
      <c r="BC45" s="12"/>
      <c r="BD45" s="24"/>
      <c r="BF45" s="13"/>
      <c r="BG45" s="12"/>
      <c r="BH45" s="12"/>
      <c r="BI45" s="24"/>
      <c r="BK45" s="13"/>
      <c r="BL45" s="12"/>
      <c r="BM45" s="12"/>
      <c r="BN45" s="24"/>
    </row>
    <row r="46" spans="1:69" ht="18" customHeight="1" x14ac:dyDescent="0.35">
      <c r="A46" s="8" t="s">
        <v>34</v>
      </c>
      <c r="C46" s="13">
        <v>14</v>
      </c>
      <c r="D46" s="12" t="s">
        <v>37</v>
      </c>
      <c r="E46" s="12">
        <v>303.81</v>
      </c>
      <c r="F46" s="24">
        <f t="shared" si="0"/>
        <v>5146.5414000000001</v>
      </c>
      <c r="H46" s="13">
        <v>2</v>
      </c>
      <c r="I46" s="12" t="s">
        <v>37</v>
      </c>
      <c r="J46" s="12">
        <v>303.81</v>
      </c>
      <c r="K46" s="24">
        <f t="shared" ref="K46" si="23">H46*J46+0.21*(H46*J46)</f>
        <v>735.22019999999998</v>
      </c>
      <c r="M46" s="13">
        <v>4</v>
      </c>
      <c r="N46" s="12" t="s">
        <v>37</v>
      </c>
      <c r="O46" s="12">
        <v>303.81</v>
      </c>
      <c r="P46" s="24">
        <f t="shared" ref="P46" si="24">M46*O46+0.21*(M46*O46)</f>
        <v>1470.4404</v>
      </c>
      <c r="R46" s="13">
        <v>4</v>
      </c>
      <c r="S46" s="12" t="s">
        <v>37</v>
      </c>
      <c r="T46" s="12">
        <v>303.81</v>
      </c>
      <c r="U46" s="24">
        <f t="shared" ref="U46" si="25">R46*T46+0.21*(R46*T46)</f>
        <v>1470.4404</v>
      </c>
      <c r="W46" s="13">
        <v>2</v>
      </c>
      <c r="X46" s="12" t="s">
        <v>37</v>
      </c>
      <c r="Y46" s="12">
        <v>303.81</v>
      </c>
      <c r="Z46" s="24">
        <f t="shared" ref="Z46" si="26">W46*Y46+0.21*(W46*Y46)</f>
        <v>735.22019999999998</v>
      </c>
      <c r="AB46" s="13">
        <v>4</v>
      </c>
      <c r="AC46" s="12" t="s">
        <v>37</v>
      </c>
      <c r="AD46" s="12">
        <v>303.81</v>
      </c>
      <c r="AE46" s="24">
        <f t="shared" ref="AE46" si="27">AB46*AD46+0.21*(AB46*AD46)</f>
        <v>1470.4404</v>
      </c>
      <c r="AG46" s="13">
        <v>4</v>
      </c>
      <c r="AH46" s="12" t="s">
        <v>37</v>
      </c>
      <c r="AI46" s="12">
        <v>303.81</v>
      </c>
      <c r="AJ46" s="24">
        <f t="shared" ref="AJ46" si="28">AG46*AI46+0.21*(AG46*AI46)</f>
        <v>1470.4404</v>
      </c>
      <c r="AL46" s="13">
        <v>8</v>
      </c>
      <c r="AM46" s="12" t="s">
        <v>37</v>
      </c>
      <c r="AN46" s="12">
        <v>303.81</v>
      </c>
      <c r="AO46" s="24">
        <f t="shared" ref="AO46" si="29">AL46*AN46+0.21*(AL46*AN46)</f>
        <v>2940.8807999999999</v>
      </c>
      <c r="AQ46" s="13">
        <v>5</v>
      </c>
      <c r="AR46" s="12" t="s">
        <v>37</v>
      </c>
      <c r="AS46" s="12">
        <v>303.81</v>
      </c>
      <c r="AT46" s="24">
        <f t="shared" ref="AT46" si="30">AQ46*AS46+0.21*(AQ46*AS46)</f>
        <v>1838.0504999999998</v>
      </c>
      <c r="AV46" s="13">
        <v>2</v>
      </c>
      <c r="AW46" s="12" t="s">
        <v>37</v>
      </c>
      <c r="AX46" s="12">
        <v>303.81</v>
      </c>
      <c r="AY46" s="24">
        <f t="shared" ref="AY46" si="31">AV46*AX46+0.21*(AV46*AX46)</f>
        <v>735.22019999999998</v>
      </c>
      <c r="BA46" s="13">
        <v>4</v>
      </c>
      <c r="BB46" s="12" t="s">
        <v>37</v>
      </c>
      <c r="BC46" s="12">
        <v>303.81</v>
      </c>
      <c r="BD46" s="24">
        <f t="shared" ref="BD46" si="32">BA46*BC46+0.21*(BA46*BC46)</f>
        <v>1470.4404</v>
      </c>
      <c r="BF46" s="13">
        <v>4</v>
      </c>
      <c r="BG46" s="12" t="s">
        <v>37</v>
      </c>
      <c r="BH46" s="12">
        <v>303.81</v>
      </c>
      <c r="BI46" s="24">
        <f t="shared" ref="BI46" si="33">BF46*BH46+0.21*(BF46*BH46)</f>
        <v>1470.4404</v>
      </c>
      <c r="BK46" s="37">
        <f>C46+H46+M46+R46+W46+AB46+AG46+AL46+AQ46+AV46+BA46+BF46</f>
        <v>57</v>
      </c>
      <c r="BL46" s="12" t="s">
        <v>37</v>
      </c>
      <c r="BM46" s="12">
        <v>303.81</v>
      </c>
      <c r="BN46" s="44">
        <f>F46+K46+P46++U46+Z46+AE46+AJ46+AO46+AT46+AY46+BD46+BI46</f>
        <v>20953.775699999998</v>
      </c>
    </row>
    <row r="47" spans="1:69" ht="10.199999999999999" customHeight="1" x14ac:dyDescent="0.35">
      <c r="A47" s="6"/>
      <c r="C47" s="13"/>
      <c r="D47" s="12"/>
      <c r="E47" s="12"/>
      <c r="F47" s="24"/>
      <c r="H47" s="13"/>
      <c r="I47" s="12"/>
      <c r="J47" s="12"/>
      <c r="K47" s="24"/>
      <c r="M47" s="13"/>
      <c r="N47" s="12"/>
      <c r="O47" s="12"/>
      <c r="P47" s="24"/>
      <c r="R47" s="13"/>
      <c r="S47" s="12"/>
      <c r="T47" s="12"/>
      <c r="U47" s="24"/>
      <c r="W47" s="13"/>
      <c r="X47" s="12"/>
      <c r="Y47" s="12"/>
      <c r="Z47" s="24"/>
      <c r="AB47" s="13"/>
      <c r="AC47" s="12"/>
      <c r="AD47" s="12"/>
      <c r="AE47" s="24"/>
      <c r="AG47" s="13"/>
      <c r="AH47" s="12"/>
      <c r="AI47" s="12"/>
      <c r="AJ47" s="24"/>
      <c r="AL47" s="13"/>
      <c r="AM47" s="12"/>
      <c r="AN47" s="12"/>
      <c r="AO47" s="24"/>
      <c r="AQ47" s="13"/>
      <c r="AR47" s="12"/>
      <c r="AS47" s="12"/>
      <c r="AT47" s="24"/>
      <c r="AV47" s="13"/>
      <c r="AW47" s="12"/>
      <c r="AX47" s="12"/>
      <c r="AY47" s="24"/>
      <c r="BA47" s="13"/>
      <c r="BB47" s="12"/>
      <c r="BC47" s="12"/>
      <c r="BD47" s="24"/>
      <c r="BF47" s="13"/>
      <c r="BG47" s="12"/>
      <c r="BH47" s="12"/>
      <c r="BI47" s="24"/>
      <c r="BK47" s="13"/>
      <c r="BL47" s="12"/>
      <c r="BM47" s="12"/>
      <c r="BN47" s="24"/>
    </row>
    <row r="48" spans="1:69" ht="18" customHeight="1" x14ac:dyDescent="0.35">
      <c r="A48" s="8" t="s">
        <v>33</v>
      </c>
      <c r="C48" s="13">
        <v>45</v>
      </c>
      <c r="D48" s="12" t="s">
        <v>38</v>
      </c>
      <c r="E48" s="12">
        <v>60.76</v>
      </c>
      <c r="F48" s="24">
        <f t="shared" si="0"/>
        <v>3308.3819999999996</v>
      </c>
      <c r="H48" s="13">
        <v>74</v>
      </c>
      <c r="I48" s="12" t="s">
        <v>38</v>
      </c>
      <c r="J48" s="12">
        <v>60.76</v>
      </c>
      <c r="K48" s="24">
        <f t="shared" ref="K48" si="34">H48*J48+0.21*(H48*J48)</f>
        <v>5440.4503999999997</v>
      </c>
      <c r="M48" s="13">
        <v>92</v>
      </c>
      <c r="N48" s="12" t="s">
        <v>38</v>
      </c>
      <c r="O48" s="12">
        <v>60.76</v>
      </c>
      <c r="P48" s="24">
        <f t="shared" ref="P48" si="35">M48*O48+0.21*(M48*O48)</f>
        <v>6763.8032000000003</v>
      </c>
      <c r="R48" s="13">
        <v>103</v>
      </c>
      <c r="S48" s="12" t="s">
        <v>38</v>
      </c>
      <c r="T48" s="12">
        <v>60.76</v>
      </c>
      <c r="U48" s="24">
        <f t="shared" ref="U48" si="36">R48*T48+0.21*(R48*T48)</f>
        <v>7572.5187999999998</v>
      </c>
      <c r="W48" s="13">
        <v>85</v>
      </c>
      <c r="X48" s="12" t="s">
        <v>38</v>
      </c>
      <c r="Y48" s="12">
        <v>60.76</v>
      </c>
      <c r="Z48" s="24">
        <f t="shared" ref="Z48" si="37">W48*Y48+0.21*(W48*Y48)</f>
        <v>6249.1659999999993</v>
      </c>
      <c r="AB48" s="13">
        <v>80</v>
      </c>
      <c r="AC48" s="12" t="s">
        <v>38</v>
      </c>
      <c r="AD48" s="12">
        <v>60.76</v>
      </c>
      <c r="AE48" s="24">
        <f t="shared" ref="AE48" si="38">AB48*AD48+0.21*(AB48*AD48)</f>
        <v>5881.5680000000002</v>
      </c>
      <c r="AG48" s="13">
        <v>102</v>
      </c>
      <c r="AH48" s="12" t="s">
        <v>38</v>
      </c>
      <c r="AI48" s="12">
        <v>60.76</v>
      </c>
      <c r="AJ48" s="24">
        <f t="shared" ref="AJ48" si="39">AG48*AI48+0.21*(AG48*AI48)</f>
        <v>7498.9991999999993</v>
      </c>
      <c r="AL48" s="13">
        <v>207</v>
      </c>
      <c r="AM48" s="12" t="s">
        <v>38</v>
      </c>
      <c r="AN48" s="12">
        <v>60.76</v>
      </c>
      <c r="AO48" s="24">
        <f t="shared" ref="AO48" si="40">AL48*AN48+0.21*(AL48*AN48)</f>
        <v>15218.557199999999</v>
      </c>
      <c r="AQ48" s="13">
        <v>96</v>
      </c>
      <c r="AR48" s="12" t="s">
        <v>38</v>
      </c>
      <c r="AS48" s="12">
        <v>60.76</v>
      </c>
      <c r="AT48" s="24">
        <f t="shared" ref="AT48" si="41">AQ48*AS48+0.21*(AQ48*AS48)</f>
        <v>7057.8815999999997</v>
      </c>
      <c r="AV48" s="13">
        <v>96</v>
      </c>
      <c r="AW48" s="12" t="s">
        <v>38</v>
      </c>
      <c r="AX48" s="12">
        <v>60.76</v>
      </c>
      <c r="AY48" s="24">
        <f t="shared" ref="AY48" si="42">AV48*AX48+0.21*(AV48*AX48)</f>
        <v>7057.8815999999997</v>
      </c>
      <c r="BA48" s="13">
        <v>107</v>
      </c>
      <c r="BB48" s="12" t="s">
        <v>38</v>
      </c>
      <c r="BC48" s="12">
        <v>60.76</v>
      </c>
      <c r="BD48" s="24">
        <f t="shared" ref="BD48" si="43">BA48*BC48+0.21*(BA48*BC48)</f>
        <v>7866.5972000000002</v>
      </c>
      <c r="BF48" s="13">
        <v>108</v>
      </c>
      <c r="BG48" s="12" t="s">
        <v>38</v>
      </c>
      <c r="BH48" s="12">
        <v>60.76</v>
      </c>
      <c r="BI48" s="24">
        <f t="shared" ref="BI48" si="44">BF48*BH48+0.21*(BF48*BH48)</f>
        <v>7940.1167999999998</v>
      </c>
      <c r="BK48" s="37">
        <f>C48+H48+M48+R48+W48+AB48+AG48+AL48+AQ48+AV48+BA48+BF48</f>
        <v>1195</v>
      </c>
      <c r="BL48" s="12" t="s">
        <v>38</v>
      </c>
      <c r="BM48" s="12">
        <v>60.76</v>
      </c>
      <c r="BN48" s="44">
        <f>F48+K48+P48+U48+Z48+AE48+AJ48+AO48+AT48+AY48+BD48+BI48</f>
        <v>87855.922000000006</v>
      </c>
    </row>
    <row r="49" spans="1:69" ht="10.199999999999999" customHeight="1" x14ac:dyDescent="0.35">
      <c r="A49" s="6"/>
      <c r="C49" s="13"/>
      <c r="D49" s="12"/>
      <c r="E49" s="12"/>
      <c r="F49" s="24"/>
      <c r="H49" s="13"/>
      <c r="I49" s="12"/>
      <c r="J49" s="12"/>
      <c r="K49" s="24"/>
      <c r="M49" s="13"/>
      <c r="N49" s="12"/>
      <c r="O49" s="12"/>
      <c r="P49" s="24"/>
      <c r="R49" s="13"/>
      <c r="S49" s="12"/>
      <c r="T49" s="12"/>
      <c r="U49" s="24"/>
      <c r="W49" s="13"/>
      <c r="X49" s="12"/>
      <c r="Y49" s="12"/>
      <c r="Z49" s="24"/>
      <c r="AB49" s="13"/>
      <c r="AC49" s="12"/>
      <c r="AD49" s="12"/>
      <c r="AE49" s="24"/>
      <c r="AG49" s="13"/>
      <c r="AH49" s="12"/>
      <c r="AI49" s="12"/>
      <c r="AJ49" s="24"/>
      <c r="AL49" s="13"/>
      <c r="AM49" s="12"/>
      <c r="AN49" s="12"/>
      <c r="AO49" s="24"/>
      <c r="AQ49" s="13"/>
      <c r="AR49" s="12"/>
      <c r="AS49" s="12"/>
      <c r="AT49" s="24"/>
      <c r="AV49" s="13"/>
      <c r="AW49" s="12"/>
      <c r="AX49" s="12"/>
      <c r="AY49" s="24"/>
      <c r="BA49" s="13"/>
      <c r="BB49" s="12"/>
      <c r="BC49" s="12"/>
      <c r="BD49" s="24"/>
      <c r="BF49" s="13"/>
      <c r="BG49" s="12"/>
      <c r="BH49" s="12"/>
      <c r="BI49" s="24"/>
      <c r="BK49" s="13"/>
      <c r="BL49" s="12"/>
      <c r="BM49" s="12"/>
      <c r="BN49" s="24"/>
    </row>
    <row r="50" spans="1:69" ht="18" customHeight="1" x14ac:dyDescent="0.35">
      <c r="A50" s="6" t="s">
        <v>40</v>
      </c>
      <c r="C50" s="13">
        <v>231</v>
      </c>
      <c r="D50" s="12" t="s">
        <v>39</v>
      </c>
      <c r="E50" s="12">
        <v>40.51</v>
      </c>
      <c r="F50" s="24">
        <f t="shared" si="0"/>
        <v>11322.9501</v>
      </c>
      <c r="H50" s="13">
        <v>228</v>
      </c>
      <c r="I50" s="12" t="s">
        <v>39</v>
      </c>
      <c r="J50" s="12">
        <v>40.51</v>
      </c>
      <c r="K50" s="24">
        <f t="shared" ref="K50" si="45">H50*J50+0.21*(H50*J50)</f>
        <v>11175.898799999999</v>
      </c>
      <c r="M50" s="13">
        <v>238</v>
      </c>
      <c r="N50" s="12" t="s">
        <v>39</v>
      </c>
      <c r="O50" s="12">
        <v>40.51</v>
      </c>
      <c r="P50" s="24">
        <f t="shared" ref="P50" si="46">M50*O50+0.21*(M50*O50)</f>
        <v>11666.069799999999</v>
      </c>
      <c r="R50" s="13">
        <v>219</v>
      </c>
      <c r="S50" s="12" t="s">
        <v>39</v>
      </c>
      <c r="T50" s="12">
        <v>40.51</v>
      </c>
      <c r="U50" s="24">
        <f t="shared" ref="U50" si="47">R50*T50+0.21*(R50*T50)</f>
        <v>10734.744899999998</v>
      </c>
      <c r="W50" s="13">
        <v>252</v>
      </c>
      <c r="X50" s="12" t="s">
        <v>39</v>
      </c>
      <c r="Y50" s="12">
        <v>40.51</v>
      </c>
      <c r="Z50" s="24">
        <f t="shared" ref="Z50" si="48">W50*Y50+0.21*(W50*Y50)</f>
        <v>12352.309199999998</v>
      </c>
      <c r="AB50" s="13">
        <v>191</v>
      </c>
      <c r="AC50" s="12" t="s">
        <v>39</v>
      </c>
      <c r="AD50" s="12">
        <v>40.51</v>
      </c>
      <c r="AE50" s="24">
        <f t="shared" ref="AE50" si="49">AB50*AD50+0.21*(AB50*AD50)</f>
        <v>9362.2661000000007</v>
      </c>
      <c r="AG50" s="13">
        <v>194</v>
      </c>
      <c r="AH50" s="12" t="s">
        <v>39</v>
      </c>
      <c r="AI50" s="12">
        <v>40.51</v>
      </c>
      <c r="AJ50" s="24">
        <f t="shared" ref="AJ50" si="50">AG50*AI50+0.21*(AG50*AI50)</f>
        <v>9509.3173999999999</v>
      </c>
      <c r="AL50" s="13">
        <v>197</v>
      </c>
      <c r="AM50" s="12" t="s">
        <v>39</v>
      </c>
      <c r="AN50" s="12">
        <v>40.51</v>
      </c>
      <c r="AO50" s="24">
        <f t="shared" ref="AO50" si="51">AL50*AN50+0.21*(AL50*AN50)</f>
        <v>9656.3686999999991</v>
      </c>
      <c r="AQ50" s="13">
        <v>189</v>
      </c>
      <c r="AR50" s="12" t="s">
        <v>39</v>
      </c>
      <c r="AS50" s="12">
        <v>40.51</v>
      </c>
      <c r="AT50" s="24">
        <f t="shared" ref="AT50" si="52">AQ50*AS50+0.21*(AQ50*AS50)</f>
        <v>9264.2318999999989</v>
      </c>
      <c r="AV50" s="13">
        <v>345</v>
      </c>
      <c r="AW50" s="12" t="s">
        <v>39</v>
      </c>
      <c r="AX50" s="12">
        <v>40.51</v>
      </c>
      <c r="AY50" s="24">
        <f t="shared" ref="AY50" si="53">AV50*AX50+0.21*(AV50*AX50)</f>
        <v>16910.8995</v>
      </c>
      <c r="BA50" s="13">
        <v>228</v>
      </c>
      <c r="BB50" s="12" t="s">
        <v>39</v>
      </c>
      <c r="BC50" s="12">
        <v>40.51</v>
      </c>
      <c r="BD50" s="24">
        <f t="shared" ref="BD50" si="54">BA50*BC50+0.21*(BA50*BC50)</f>
        <v>11175.898799999999</v>
      </c>
      <c r="BF50" s="13">
        <v>218</v>
      </c>
      <c r="BG50" s="12" t="s">
        <v>39</v>
      </c>
      <c r="BH50" s="12">
        <v>40.51</v>
      </c>
      <c r="BI50" s="24">
        <f t="shared" ref="BI50" si="55">BF50*BH50+0.21*(BF50*BH50)</f>
        <v>10685.727800000001</v>
      </c>
      <c r="BK50" s="37">
        <f>C50+H50+M50+R50+W50+AB50+AG50+AL50+AQ50+AV50+BA50+BF50</f>
        <v>2730</v>
      </c>
      <c r="BL50" s="12" t="s">
        <v>39</v>
      </c>
      <c r="BM50" s="12">
        <v>40.51</v>
      </c>
      <c r="BN50" s="44">
        <f>F50+K50+P50+U50+Z50+AE50+AJ50+AO50+AT50+AY50+BD50+BI50</f>
        <v>133816.68299999999</v>
      </c>
    </row>
    <row r="51" spans="1:69" ht="10.199999999999999" customHeight="1" x14ac:dyDescent="0.35">
      <c r="A51" s="6"/>
      <c r="C51" s="13"/>
      <c r="D51" s="12"/>
      <c r="E51" s="12"/>
      <c r="F51" s="24"/>
      <c r="H51" s="13"/>
      <c r="I51" s="12"/>
      <c r="J51" s="12"/>
      <c r="K51" s="24"/>
      <c r="M51" s="13"/>
      <c r="N51" s="12"/>
      <c r="O51" s="12"/>
      <c r="P51" s="24"/>
      <c r="R51" s="13"/>
      <c r="S51" s="12"/>
      <c r="T51" s="12"/>
      <c r="U51" s="24"/>
      <c r="W51" s="13"/>
      <c r="X51" s="12"/>
      <c r="Y51" s="12"/>
      <c r="Z51" s="24"/>
      <c r="AB51" s="13"/>
      <c r="AC51" s="12"/>
      <c r="AD51" s="12"/>
      <c r="AE51" s="24"/>
      <c r="AG51" s="13"/>
      <c r="AH51" s="12"/>
      <c r="AI51" s="12"/>
      <c r="AJ51" s="24"/>
      <c r="AL51" s="13"/>
      <c r="AM51" s="12"/>
      <c r="AN51" s="12"/>
      <c r="AO51" s="24"/>
      <c r="AQ51" s="13"/>
      <c r="AR51" s="12"/>
      <c r="AS51" s="12"/>
      <c r="AT51" s="24"/>
      <c r="AV51" s="13"/>
      <c r="AW51" s="12"/>
      <c r="AX51" s="12"/>
      <c r="AY51" s="24"/>
      <c r="BA51" s="13"/>
      <c r="BB51" s="12"/>
      <c r="BC51" s="12"/>
      <c r="BD51" s="24"/>
      <c r="BF51" s="13"/>
      <c r="BG51" s="12"/>
      <c r="BH51" s="12"/>
      <c r="BI51" s="24"/>
      <c r="BK51" s="13"/>
      <c r="BL51" s="12"/>
      <c r="BM51" s="12"/>
      <c r="BN51" s="24"/>
    </row>
    <row r="52" spans="1:69" ht="18" customHeight="1" x14ac:dyDescent="0.35">
      <c r="A52" s="6" t="s">
        <v>5</v>
      </c>
      <c r="C52" s="13">
        <v>5.08</v>
      </c>
      <c r="D52" s="12" t="s">
        <v>16</v>
      </c>
      <c r="E52" s="12">
        <v>500</v>
      </c>
      <c r="F52" s="24">
        <f>C52*E52</f>
        <v>2540</v>
      </c>
      <c r="H52" s="13">
        <v>4.9059999999999997</v>
      </c>
      <c r="I52" s="12" t="s">
        <v>16</v>
      </c>
      <c r="J52" s="12">
        <v>500</v>
      </c>
      <c r="K52" s="24">
        <f>H52*J52</f>
        <v>2453</v>
      </c>
      <c r="M52" s="13">
        <v>5.8250000000000002</v>
      </c>
      <c r="N52" s="12" t="s">
        <v>16</v>
      </c>
      <c r="O52" s="12">
        <v>500</v>
      </c>
      <c r="P52" s="24">
        <f>M52*O52</f>
        <v>2912.5</v>
      </c>
      <c r="R52" s="13">
        <v>4.4400000000000004</v>
      </c>
      <c r="S52" s="12" t="s">
        <v>16</v>
      </c>
      <c r="T52" s="12">
        <v>500</v>
      </c>
      <c r="U52" s="24">
        <f>R52*T52</f>
        <v>2220</v>
      </c>
      <c r="W52" s="13">
        <v>6.02</v>
      </c>
      <c r="X52" s="12" t="s">
        <v>16</v>
      </c>
      <c r="Y52" s="12">
        <v>500</v>
      </c>
      <c r="Z52" s="24">
        <f>W52*Y52</f>
        <v>3010</v>
      </c>
      <c r="AB52" s="13">
        <v>3.492</v>
      </c>
      <c r="AC52" s="12" t="s">
        <v>16</v>
      </c>
      <c r="AD52" s="12">
        <v>500</v>
      </c>
      <c r="AE52" s="24">
        <f>AB52*AD52</f>
        <v>1746</v>
      </c>
      <c r="AG52" s="13">
        <v>3.88</v>
      </c>
      <c r="AH52" s="12" t="s">
        <v>16</v>
      </c>
      <c r="AI52" s="12">
        <v>500</v>
      </c>
      <c r="AJ52" s="24">
        <f>AG52*AI52</f>
        <v>1940</v>
      </c>
      <c r="AL52" s="13">
        <v>4.2329999999999997</v>
      </c>
      <c r="AM52" s="12" t="s">
        <v>16</v>
      </c>
      <c r="AN52" s="12">
        <v>500</v>
      </c>
      <c r="AO52" s="24">
        <f>AL52*AN52</f>
        <v>2116.5</v>
      </c>
      <c r="AQ52" s="13">
        <v>3.516</v>
      </c>
      <c r="AR52" s="12" t="s">
        <v>16</v>
      </c>
      <c r="AS52" s="12">
        <v>500</v>
      </c>
      <c r="AT52" s="24">
        <f>AQ52*AS52</f>
        <v>1758</v>
      </c>
      <c r="AV52" s="13">
        <v>8.3520000000000003</v>
      </c>
      <c r="AW52" s="12" t="s">
        <v>16</v>
      </c>
      <c r="AX52" s="12">
        <v>500</v>
      </c>
      <c r="AY52" s="24">
        <f>AV52*AX52</f>
        <v>4176</v>
      </c>
      <c r="BA52" s="13">
        <v>4.7880000000000003</v>
      </c>
      <c r="BB52" s="12" t="s">
        <v>16</v>
      </c>
      <c r="BC52" s="12">
        <v>500</v>
      </c>
      <c r="BD52" s="24">
        <f>BA52*BC52</f>
        <v>2394</v>
      </c>
      <c r="BF52" s="13">
        <v>5.0330000000000004</v>
      </c>
      <c r="BG52" s="12" t="s">
        <v>16</v>
      </c>
      <c r="BH52" s="12">
        <v>500</v>
      </c>
      <c r="BI52" s="24">
        <f>BF52*BH52</f>
        <v>2516.5</v>
      </c>
      <c r="BK52" s="37">
        <f>C52+H52+M52+R52+W52+AB52+AG52+AL52+AQ52+AV52+BA52+BF52</f>
        <v>59.564999999999998</v>
      </c>
      <c r="BL52" s="12" t="s">
        <v>16</v>
      </c>
      <c r="BM52" s="12"/>
      <c r="BN52" s="44">
        <f>F52+K52+P52+U52+Z52+AE52+AJ52+AO52+AT52+AY52+BD52+BI52</f>
        <v>29782.5</v>
      </c>
      <c r="BO52" s="12"/>
    </row>
    <row r="53" spans="1:69" ht="10.199999999999999" customHeight="1" x14ac:dyDescent="0.35">
      <c r="A53" s="6"/>
      <c r="C53" s="13"/>
      <c r="D53" s="12"/>
      <c r="E53" s="12"/>
      <c r="F53" s="24"/>
      <c r="H53" s="13"/>
      <c r="I53" s="12"/>
      <c r="J53" s="12"/>
      <c r="K53" s="24"/>
      <c r="M53" s="13"/>
      <c r="N53" s="12"/>
      <c r="O53" s="12"/>
      <c r="P53" s="24"/>
      <c r="R53" s="13"/>
      <c r="S53" s="12"/>
      <c r="T53" s="12"/>
      <c r="U53" s="24"/>
      <c r="W53" s="13"/>
      <c r="X53" s="12"/>
      <c r="Y53" s="12"/>
      <c r="Z53" s="24"/>
      <c r="AB53" s="13"/>
      <c r="AC53" s="12"/>
      <c r="AD53" s="12"/>
      <c r="AE53" s="24"/>
      <c r="AG53" s="13"/>
      <c r="AH53" s="12"/>
      <c r="AI53" s="12"/>
      <c r="AJ53" s="24"/>
      <c r="AL53" s="13"/>
      <c r="AM53" s="12"/>
      <c r="AN53" s="12"/>
      <c r="AO53" s="24"/>
      <c r="AQ53" s="13"/>
      <c r="AR53" s="12"/>
      <c r="AS53" s="12"/>
      <c r="AT53" s="24"/>
      <c r="AV53" s="13"/>
      <c r="AW53" s="12"/>
      <c r="AX53" s="12"/>
      <c r="AY53" s="24"/>
      <c r="BA53" s="13"/>
      <c r="BB53" s="12"/>
      <c r="BC53" s="12"/>
      <c r="BD53" s="24"/>
      <c r="BF53" s="13"/>
      <c r="BG53" s="12"/>
      <c r="BH53" s="12"/>
      <c r="BI53" s="24"/>
      <c r="BK53" s="13"/>
      <c r="BL53" s="12"/>
      <c r="BM53" s="12"/>
      <c r="BN53" s="24"/>
    </row>
    <row r="54" spans="1:69" ht="18" customHeight="1" x14ac:dyDescent="0.35">
      <c r="A54" s="6" t="s">
        <v>6</v>
      </c>
      <c r="C54" s="13">
        <v>5.08</v>
      </c>
      <c r="D54" s="12" t="s">
        <v>16</v>
      </c>
      <c r="E54" s="12">
        <v>857</v>
      </c>
      <c r="F54" s="24">
        <f t="shared" si="0"/>
        <v>5267.8076000000001</v>
      </c>
      <c r="H54" s="13">
        <v>4.9059999999999997</v>
      </c>
      <c r="I54" s="12" t="s">
        <v>16</v>
      </c>
      <c r="J54" s="12">
        <v>857</v>
      </c>
      <c r="K54" s="24">
        <f t="shared" ref="K54" si="56">H54*J54+0.21*(H54*J54)</f>
        <v>5087.37482</v>
      </c>
      <c r="M54" s="13">
        <v>5.8250000000000002</v>
      </c>
      <c r="N54" s="12" t="s">
        <v>16</v>
      </c>
      <c r="O54" s="12">
        <v>857</v>
      </c>
      <c r="P54" s="24">
        <f t="shared" ref="P54" si="57">M54*O54+0.21*(M54*O54)</f>
        <v>6040.3502500000004</v>
      </c>
      <c r="R54" s="13">
        <v>4.4400000000000004</v>
      </c>
      <c r="S54" s="12" t="s">
        <v>16</v>
      </c>
      <c r="T54" s="12">
        <v>857</v>
      </c>
      <c r="U54" s="24">
        <f t="shared" ref="U54" si="58">R54*T54+0.21*(R54*T54)</f>
        <v>4604.1468000000004</v>
      </c>
      <c r="W54" s="13">
        <v>6.02</v>
      </c>
      <c r="X54" s="12" t="s">
        <v>16</v>
      </c>
      <c r="Y54" s="12">
        <v>857</v>
      </c>
      <c r="Z54" s="24">
        <f t="shared" ref="Z54" si="59">W54*Y54+0.21*(W54*Y54)</f>
        <v>6242.5593999999992</v>
      </c>
      <c r="AB54" s="13">
        <v>3.492</v>
      </c>
      <c r="AC54" s="12" t="s">
        <v>16</v>
      </c>
      <c r="AD54" s="12">
        <v>857</v>
      </c>
      <c r="AE54" s="24">
        <f t="shared" ref="AE54" si="60">AB54*AD54+0.21*(AB54*AD54)</f>
        <v>3621.0992399999996</v>
      </c>
      <c r="AG54" s="13">
        <v>3.88</v>
      </c>
      <c r="AH54" s="12" t="s">
        <v>16</v>
      </c>
      <c r="AI54" s="12">
        <v>857</v>
      </c>
      <c r="AJ54" s="24">
        <f t="shared" ref="AJ54" si="61">AG54*AI54+0.21*(AG54*AI54)</f>
        <v>4023.4435999999996</v>
      </c>
      <c r="AL54" s="13">
        <v>4.2329999999999997</v>
      </c>
      <c r="AM54" s="12" t="s">
        <v>16</v>
      </c>
      <c r="AN54" s="12">
        <v>857</v>
      </c>
      <c r="AO54" s="24">
        <f t="shared" ref="AO54" si="62">AL54*AN54+0.21*(AL54*AN54)</f>
        <v>4389.4940099999994</v>
      </c>
      <c r="AQ54" s="13">
        <v>3.516</v>
      </c>
      <c r="AR54" s="12" t="s">
        <v>16</v>
      </c>
      <c r="AS54" s="12">
        <v>857</v>
      </c>
      <c r="AT54" s="24">
        <f t="shared" ref="AT54" si="63">AQ54*AS54+0.21*(AQ54*AS54)</f>
        <v>3645.9865199999999</v>
      </c>
      <c r="AV54" s="13">
        <v>8.3520000000000003</v>
      </c>
      <c r="AW54" s="12" t="s">
        <v>16</v>
      </c>
      <c r="AX54" s="12">
        <v>857</v>
      </c>
      <c r="AY54" s="24">
        <f t="shared" ref="AY54" si="64">AV54*AX54+0.21*(AV54*AX54)</f>
        <v>8660.7734400000008</v>
      </c>
      <c r="BA54" s="13">
        <v>4.7880000000000003</v>
      </c>
      <c r="BB54" s="12" t="s">
        <v>16</v>
      </c>
      <c r="BC54" s="12">
        <v>857</v>
      </c>
      <c r="BD54" s="24">
        <f t="shared" ref="BD54" si="65">BA54*BC54+0.21*(BA54*BC54)</f>
        <v>4965.0123599999997</v>
      </c>
      <c r="BF54" s="13">
        <v>5.0330000000000004</v>
      </c>
      <c r="BG54" s="12" t="s">
        <v>16</v>
      </c>
      <c r="BH54" s="12">
        <v>857</v>
      </c>
      <c r="BI54" s="24">
        <f t="shared" ref="BI54" si="66">BF54*BH54+0.21*(BF54*BH54)</f>
        <v>5219.0700099999995</v>
      </c>
      <c r="BK54" s="37">
        <v>59.564999999999998</v>
      </c>
      <c r="BL54" s="12" t="s">
        <v>16</v>
      </c>
      <c r="BM54" s="12"/>
      <c r="BN54" s="44">
        <f>F54+K54+P54+U54+Z54+AE54+AJ54+AO54+AT54+AY54+BD54+BI54</f>
        <v>61767.118050000005</v>
      </c>
      <c r="BO54" s="12" t="s">
        <v>48</v>
      </c>
    </row>
    <row r="55" spans="1:69" ht="10.199999999999999" customHeight="1" x14ac:dyDescent="0.35">
      <c r="A55" s="6"/>
      <c r="C55" s="13"/>
      <c r="D55" s="12"/>
      <c r="E55" s="12"/>
      <c r="F55" s="24"/>
      <c r="H55" s="13"/>
      <c r="I55" s="12"/>
      <c r="J55" s="12"/>
      <c r="K55" s="24"/>
      <c r="M55" s="13"/>
      <c r="N55" s="12"/>
      <c r="O55" s="12"/>
      <c r="P55" s="24"/>
      <c r="R55" s="13"/>
      <c r="S55" s="12"/>
      <c r="T55" s="12"/>
      <c r="U55" s="24"/>
      <c r="W55" s="13"/>
      <c r="X55" s="12"/>
      <c r="Y55" s="12"/>
      <c r="Z55" s="24"/>
      <c r="AB55" s="13"/>
      <c r="AC55" s="12"/>
      <c r="AD55" s="12"/>
      <c r="AE55" s="24"/>
      <c r="AG55" s="13"/>
      <c r="AH55" s="12"/>
      <c r="AI55" s="12"/>
      <c r="AJ55" s="24"/>
      <c r="AL55" s="13"/>
      <c r="AM55" s="12"/>
      <c r="AN55" s="12"/>
      <c r="AO55" s="24"/>
      <c r="AQ55" s="13"/>
      <c r="AR55" s="12"/>
      <c r="AS55" s="12"/>
      <c r="AT55" s="24"/>
      <c r="AV55" s="13"/>
      <c r="AW55" s="12"/>
      <c r="AX55" s="12"/>
      <c r="AY55" s="24"/>
      <c r="BA55" s="13"/>
      <c r="BB55" s="12"/>
      <c r="BC55" s="12"/>
      <c r="BD55" s="24"/>
      <c r="BF55" s="13"/>
      <c r="BG55" s="12"/>
      <c r="BH55" s="12"/>
      <c r="BI55" s="24"/>
      <c r="BK55" s="13"/>
      <c r="BL55" s="12"/>
      <c r="BM55" s="12"/>
      <c r="BN55" s="24"/>
      <c r="BO55" s="12"/>
    </row>
    <row r="56" spans="1:69" ht="18" customHeight="1" x14ac:dyDescent="0.35">
      <c r="A56" s="6" t="s">
        <v>7</v>
      </c>
      <c r="C56" s="13">
        <v>0.17499999999999999</v>
      </c>
      <c r="D56" s="12" t="s">
        <v>16</v>
      </c>
      <c r="E56" s="12">
        <v>1066.71</v>
      </c>
      <c r="F56" s="24">
        <f t="shared" si="0"/>
        <v>225.8758425</v>
      </c>
      <c r="H56" s="13">
        <v>0.38</v>
      </c>
      <c r="I56" s="12" t="s">
        <v>16</v>
      </c>
      <c r="J56" s="12">
        <v>630</v>
      </c>
      <c r="K56" s="24">
        <f t="shared" ref="K56" si="67">H56*J56+0.21*(H56*J56)</f>
        <v>289.67399999999998</v>
      </c>
      <c r="M56" s="13">
        <v>0.55200000000000005</v>
      </c>
      <c r="N56" s="12" t="s">
        <v>16</v>
      </c>
      <c r="O56" s="12">
        <v>110.61</v>
      </c>
      <c r="P56" s="24">
        <f t="shared" ref="P56" si="68">M56*O56+0.21*(M56*O56)</f>
        <v>73.878631200000001</v>
      </c>
      <c r="R56" s="13">
        <v>0</v>
      </c>
      <c r="S56" s="12" t="s">
        <v>16</v>
      </c>
      <c r="T56" s="12">
        <v>0</v>
      </c>
      <c r="U56" s="24">
        <f t="shared" ref="U56" si="69">R56*T56+0.21*(R56*T56)</f>
        <v>0</v>
      </c>
      <c r="W56" s="13">
        <v>0.85699999999999998</v>
      </c>
      <c r="X56" s="12" t="s">
        <v>16</v>
      </c>
      <c r="Y56" s="12">
        <v>-886.69</v>
      </c>
      <c r="Z56" s="24">
        <f t="shared" ref="Z56" si="70">W56*Y56+0.21*(W56*Y56)</f>
        <v>-919.47092929999997</v>
      </c>
      <c r="AB56" s="13">
        <v>0</v>
      </c>
      <c r="AC56" s="12" t="s">
        <v>16</v>
      </c>
      <c r="AD56" s="12">
        <v>0</v>
      </c>
      <c r="AE56" s="24">
        <f t="shared" ref="AE56" si="71">AB56*AD56+0.21*(AB56*AD56)</f>
        <v>0</v>
      </c>
      <c r="AG56" s="13">
        <v>0.83299999999999996</v>
      </c>
      <c r="AH56" s="12" t="s">
        <v>16</v>
      </c>
      <c r="AI56" s="12">
        <v>-1053.79</v>
      </c>
      <c r="AJ56" s="24">
        <f t="shared" ref="AJ56" si="72">AG56*AI56+0.21*(AG56*AI56)</f>
        <v>-1062.1465547</v>
      </c>
      <c r="AL56" s="13">
        <v>4.3999999999999997E-2</v>
      </c>
      <c r="AM56" s="12" t="s">
        <v>16</v>
      </c>
      <c r="AN56" s="12">
        <v>-755.81</v>
      </c>
      <c r="AO56" s="24">
        <f t="shared" ref="AO56" si="73">AL56*AN56+0.21*(AL56*AN56)</f>
        <v>-40.239324399999987</v>
      </c>
      <c r="AQ56" s="13">
        <v>0.98599999999999999</v>
      </c>
      <c r="AR56" s="12" t="s">
        <v>16</v>
      </c>
      <c r="AS56" s="12">
        <v>-498.06</v>
      </c>
      <c r="AT56" s="24">
        <f t="shared" ref="AT56" si="74">AQ56*AS56+0.21*(AQ56*AS56)</f>
        <v>-594.21546360000002</v>
      </c>
      <c r="AV56" s="13">
        <v>0</v>
      </c>
      <c r="AW56" s="12" t="s">
        <v>16</v>
      </c>
      <c r="AX56" s="12">
        <v>0</v>
      </c>
      <c r="AY56" s="24">
        <f t="shared" ref="AY56" si="75">AV56*AX56+0.21*(AV56*AX56)</f>
        <v>0</v>
      </c>
      <c r="BA56" s="13">
        <v>0.70799999999999996</v>
      </c>
      <c r="BB56" s="12" t="s">
        <v>16</v>
      </c>
      <c r="BC56" s="12">
        <v>0</v>
      </c>
      <c r="BD56" s="24">
        <f t="shared" ref="BD56" si="76">BA56*BC56+0.21*(BA56*BC56)</f>
        <v>0</v>
      </c>
      <c r="BF56" s="13">
        <v>4.8000000000000001E-2</v>
      </c>
      <c r="BG56" s="12" t="s">
        <v>16</v>
      </c>
      <c r="BH56" s="12">
        <v>405.17</v>
      </c>
      <c r="BI56" s="24">
        <f t="shared" ref="BI56" si="77">BF56*BH56+0.21*(BF56*BH56)</f>
        <v>23.532273600000003</v>
      </c>
      <c r="BK56" s="37">
        <f>C56+H56+M56+R56+W56+AB56+AG56+AL56+AQ56+AV56+BA56+BF56</f>
        <v>4.5830000000000002</v>
      </c>
      <c r="BL56" s="12" t="s">
        <v>16</v>
      </c>
      <c r="BM56" s="12"/>
      <c r="BN56" s="44">
        <f>F56+K56+P56+U56+Z56+AE56+AJ56+AO56+AT56+AY56+BD56+BI56</f>
        <v>-2003.1115247</v>
      </c>
      <c r="BO56" s="12" t="s">
        <v>48</v>
      </c>
    </row>
    <row r="57" spans="1:69" ht="10.199999999999999" customHeight="1" x14ac:dyDescent="0.35">
      <c r="A57" s="6"/>
      <c r="C57" s="13"/>
      <c r="D57" s="12"/>
      <c r="E57" s="12"/>
      <c r="F57" s="24"/>
      <c r="H57" s="13"/>
      <c r="I57" s="12"/>
      <c r="J57" s="12"/>
      <c r="K57" s="24"/>
      <c r="M57" s="13"/>
      <c r="N57" s="12"/>
      <c r="O57" s="12"/>
      <c r="P57" s="24"/>
      <c r="R57" s="13"/>
      <c r="S57" s="12"/>
      <c r="T57" s="12"/>
      <c r="U57" s="24"/>
      <c r="W57" s="13"/>
      <c r="X57" s="12"/>
      <c r="Y57" s="12"/>
      <c r="Z57" s="24"/>
      <c r="AB57" s="13"/>
      <c r="AC57" s="12"/>
      <c r="AD57" s="12"/>
      <c r="AE57" s="24"/>
      <c r="AG57" s="13"/>
      <c r="AH57" s="12"/>
      <c r="AI57" s="12"/>
      <c r="AJ57" s="24"/>
      <c r="AL57" s="13"/>
      <c r="AM57" s="12"/>
      <c r="AN57" s="12"/>
      <c r="AO57" s="24"/>
      <c r="AQ57" s="13"/>
      <c r="AR57" s="12"/>
      <c r="AS57" s="12"/>
      <c r="AT57" s="24"/>
      <c r="AV57" s="13"/>
      <c r="AW57" s="12"/>
      <c r="AX57" s="12"/>
      <c r="AY57" s="24"/>
      <c r="BA57" s="13"/>
      <c r="BB57" s="12"/>
      <c r="BC57" s="12"/>
      <c r="BD57" s="24"/>
      <c r="BF57" s="13"/>
      <c r="BG57" s="12"/>
      <c r="BH57" s="12"/>
      <c r="BI57" s="24"/>
      <c r="BK57" s="13"/>
      <c r="BL57" s="12"/>
      <c r="BM57" s="12"/>
      <c r="BN57" s="24"/>
      <c r="BO57" s="12"/>
    </row>
    <row r="58" spans="1:69" ht="18" customHeight="1" x14ac:dyDescent="0.35">
      <c r="A58" s="6" t="s">
        <v>8</v>
      </c>
      <c r="C58" s="13">
        <v>0.503</v>
      </c>
      <c r="D58" s="12" t="s">
        <v>16</v>
      </c>
      <c r="E58" s="12">
        <v>3122.33</v>
      </c>
      <c r="F58" s="24">
        <f t="shared" si="0"/>
        <v>1900.3437079</v>
      </c>
      <c r="H58" s="13">
        <v>0.60199999999999998</v>
      </c>
      <c r="I58" s="12" t="s">
        <v>16</v>
      </c>
      <c r="J58" s="12">
        <v>3133.26</v>
      </c>
      <c r="K58" s="24">
        <f t="shared" ref="K58" si="78">H58*J58+0.21*(H58*J58)</f>
        <v>2282.3292492</v>
      </c>
      <c r="M58" s="13">
        <v>0.58499999999999996</v>
      </c>
      <c r="N58" s="12" t="s">
        <v>16</v>
      </c>
      <c r="O58" s="12">
        <v>3126.98</v>
      </c>
      <c r="P58" s="24">
        <f t="shared" ref="P58" si="79">M58*O58+0.21*(M58*O58)</f>
        <v>2213.4327929999999</v>
      </c>
      <c r="R58" s="13">
        <v>0.61099999999999999</v>
      </c>
      <c r="S58" s="12" t="s">
        <v>16</v>
      </c>
      <c r="T58" s="12">
        <v>3206.04</v>
      </c>
      <c r="U58" s="24">
        <f t="shared" ref="U58" si="80">R58*T58+0.21*(R58*T58)</f>
        <v>2370.2574323999997</v>
      </c>
      <c r="W58" s="13">
        <v>0.55800000000000005</v>
      </c>
      <c r="X58" s="12" t="s">
        <v>16</v>
      </c>
      <c r="Y58" s="12">
        <v>3225.56</v>
      </c>
      <c r="Z58" s="24">
        <f t="shared" ref="Z58" si="81">W58*Y58+0.21*(W58*Y58)</f>
        <v>2177.8336008000001</v>
      </c>
      <c r="AB58" s="13">
        <v>0.95599999999999996</v>
      </c>
      <c r="AC58" s="12" t="s">
        <v>16</v>
      </c>
      <c r="AD58" s="12">
        <v>3187.41</v>
      </c>
      <c r="AE58" s="24">
        <f t="shared" ref="AE58" si="82">AB58*AD58+0.21*(AB58*AD58)</f>
        <v>3687.0683915999998</v>
      </c>
      <c r="AG58" s="13">
        <v>0.72</v>
      </c>
      <c r="AH58" s="12" t="s">
        <v>16</v>
      </c>
      <c r="AI58" s="12">
        <v>3206.58</v>
      </c>
      <c r="AJ58" s="24">
        <f t="shared" ref="AJ58" si="83">AG58*AI58+0.21*(AG58*AI58)</f>
        <v>2793.5724959999998</v>
      </c>
      <c r="AL58" s="13">
        <v>1.492</v>
      </c>
      <c r="AM58" s="12" t="s">
        <v>16</v>
      </c>
      <c r="AN58" s="12">
        <v>3247.77</v>
      </c>
      <c r="AO58" s="24">
        <f t="shared" ref="AO58" si="84">AL58*AN58+0.21*(AL58*AN58)</f>
        <v>5863.2641364000001</v>
      </c>
      <c r="AQ58" s="13">
        <v>0.72099999999999997</v>
      </c>
      <c r="AR58" s="12" t="s">
        <v>16</v>
      </c>
      <c r="AS58" s="12">
        <v>3199.79</v>
      </c>
      <c r="AT58" s="24">
        <f t="shared" ref="AT58" si="85">AQ58*AS58+0.21*(AQ58*AS58)</f>
        <v>2791.5287939</v>
      </c>
      <c r="AV58" s="13">
        <v>0.68600000000000005</v>
      </c>
      <c r="AW58" s="12" t="s">
        <v>16</v>
      </c>
      <c r="AX58" s="12">
        <v>3274.76</v>
      </c>
      <c r="AY58" s="24">
        <f t="shared" ref="AY58" si="86">AV58*AX58+0.21*(AV58*AX58)</f>
        <v>2718.2472855999999</v>
      </c>
      <c r="BA58" s="13">
        <v>0.71699999999999997</v>
      </c>
      <c r="BB58" s="12" t="s">
        <v>16</v>
      </c>
      <c r="BC58" s="12">
        <v>3322.48</v>
      </c>
      <c r="BD58" s="24">
        <f t="shared" ref="BD58" si="87">BA58*BC58+0.21*(BA58*BC58)</f>
        <v>2882.4839735999999</v>
      </c>
      <c r="BF58" s="13">
        <v>0.67200000000000004</v>
      </c>
      <c r="BG58" s="12" t="s">
        <v>16</v>
      </c>
      <c r="BH58" s="12">
        <v>3154.33</v>
      </c>
      <c r="BI58" s="24">
        <f t="shared" ref="BI58" si="88">BF58*BH58+0.21*(BF58*BH58)</f>
        <v>2564.8488096000001</v>
      </c>
      <c r="BK58" s="37">
        <f>C58+H58+M58+R58+W58+AB58+AG58+AL58+AQ58+AV58+BA58+BF58</f>
        <v>8.8230000000000004</v>
      </c>
      <c r="BL58" s="12" t="s">
        <v>16</v>
      </c>
      <c r="BM58" s="12"/>
      <c r="BN58" s="44">
        <f>F58+K58+P58+U58+Z58+AE58+AJ58+AO58+AT58+AY58+BD58+BI58</f>
        <v>34245.21067</v>
      </c>
      <c r="BO58" s="12" t="s">
        <v>48</v>
      </c>
    </row>
    <row r="59" spans="1:69" ht="10.199999999999999" customHeight="1" x14ac:dyDescent="0.35">
      <c r="A59" s="6"/>
      <c r="C59" s="13"/>
      <c r="D59" s="12"/>
      <c r="E59" s="12"/>
      <c r="F59" s="24"/>
      <c r="H59" s="13"/>
      <c r="I59" s="12"/>
      <c r="J59" s="12"/>
      <c r="K59" s="24"/>
      <c r="M59" s="13"/>
      <c r="N59" s="12"/>
      <c r="O59" s="12"/>
      <c r="P59" s="24"/>
      <c r="R59" s="13"/>
      <c r="S59" s="12"/>
      <c r="T59" s="12"/>
      <c r="U59" s="24"/>
      <c r="W59" s="13"/>
      <c r="X59" s="12"/>
      <c r="Y59" s="12"/>
      <c r="Z59" s="24"/>
      <c r="AB59" s="13"/>
      <c r="AC59" s="12"/>
      <c r="AD59" s="12"/>
      <c r="AE59" s="24"/>
      <c r="AG59" s="13"/>
      <c r="AH59" s="12"/>
      <c r="AI59" s="12"/>
      <c r="AJ59" s="24"/>
      <c r="AL59" s="13"/>
      <c r="AM59" s="12"/>
      <c r="AN59" s="12"/>
      <c r="AO59" s="24"/>
      <c r="AQ59" s="13"/>
      <c r="AR59" s="12"/>
      <c r="AS59" s="12"/>
      <c r="AT59" s="24"/>
      <c r="AV59" s="13"/>
      <c r="AW59" s="12"/>
      <c r="AX59" s="12"/>
      <c r="AY59" s="24"/>
      <c r="BA59" s="13"/>
      <c r="BB59" s="12"/>
      <c r="BC59" s="12"/>
      <c r="BD59" s="24"/>
      <c r="BF59" s="13"/>
      <c r="BG59" s="12"/>
      <c r="BH59" s="12"/>
      <c r="BI59" s="24"/>
      <c r="BK59" s="13"/>
      <c r="BL59" s="12"/>
      <c r="BM59" s="12"/>
      <c r="BN59" s="24"/>
      <c r="BO59" s="12"/>
    </row>
    <row r="60" spans="1:69" ht="18" customHeight="1" x14ac:dyDescent="0.35">
      <c r="A60" s="6" t="s">
        <v>9</v>
      </c>
      <c r="C60" s="13">
        <v>0.91</v>
      </c>
      <c r="D60" s="12" t="s">
        <v>16</v>
      </c>
      <c r="E60" s="12">
        <v>-1050</v>
      </c>
      <c r="F60" s="24">
        <f t="shared" si="0"/>
        <v>-1156.155</v>
      </c>
      <c r="H60" s="13">
        <v>0.88700000000000001</v>
      </c>
      <c r="I60" s="12" t="s">
        <v>16</v>
      </c>
      <c r="J60" s="12">
        <v>-1050</v>
      </c>
      <c r="K60" s="24">
        <f t="shared" ref="K60" si="89">H60*J60+0.21*(H60*J60)</f>
        <v>-1126.9335000000001</v>
      </c>
      <c r="M60" s="13">
        <v>0.27600000000000002</v>
      </c>
      <c r="N60" s="12" t="s">
        <v>16</v>
      </c>
      <c r="O60" s="12">
        <v>-1050</v>
      </c>
      <c r="P60" s="24">
        <f t="shared" ref="P60" si="90">M60*O60+0.21*(M60*O60)</f>
        <v>-350.65800000000002</v>
      </c>
      <c r="R60" s="13">
        <v>0.51200000000000001</v>
      </c>
      <c r="S60" s="12" t="s">
        <v>16</v>
      </c>
      <c r="T60" s="12">
        <v>-1050</v>
      </c>
      <c r="U60" s="24">
        <f t="shared" ref="U60" si="91">R60*T60+0.21*(R60*T60)</f>
        <v>-650.49599999999998</v>
      </c>
      <c r="W60" s="13">
        <v>0.39300000000000002</v>
      </c>
      <c r="X60" s="12" t="s">
        <v>16</v>
      </c>
      <c r="Y60" s="12">
        <v>-1050</v>
      </c>
      <c r="Z60" s="24">
        <f t="shared" ref="Z60" si="92">W60*Y60+0.21*(W60*Y60)</f>
        <v>-499.30650000000003</v>
      </c>
      <c r="AB60" s="13">
        <v>0.58499999999999996</v>
      </c>
      <c r="AC60" s="12" t="s">
        <v>16</v>
      </c>
      <c r="AD60" s="12">
        <v>-1050</v>
      </c>
      <c r="AE60" s="24">
        <f t="shared" ref="AE60" si="93">AB60*AD60+0.21*(AB60*AD60)</f>
        <v>-743.24250000000006</v>
      </c>
      <c r="AG60" s="13">
        <v>0.36799999999999999</v>
      </c>
      <c r="AH60" s="12" t="s">
        <v>16</v>
      </c>
      <c r="AI60" s="12">
        <v>-1050</v>
      </c>
      <c r="AJ60" s="24">
        <f t="shared" ref="AJ60" si="94">AG60*AI60+0.21*(AG60*AI60)</f>
        <v>-467.54399999999998</v>
      </c>
      <c r="AL60" s="13">
        <v>1.1559999999999999</v>
      </c>
      <c r="AM60" s="12" t="s">
        <v>16</v>
      </c>
      <c r="AN60" s="12">
        <v>-1050</v>
      </c>
      <c r="AO60" s="24">
        <f t="shared" ref="AO60" si="95">AL60*AN60+0.21*(AL60*AN60)</f>
        <v>-1468.6979999999999</v>
      </c>
      <c r="AQ60" s="13">
        <v>0.38100000000000001</v>
      </c>
      <c r="AR60" s="12" t="s">
        <v>16</v>
      </c>
      <c r="AS60" s="12">
        <v>-1050</v>
      </c>
      <c r="AT60" s="24">
        <f t="shared" ref="AT60" si="96">AQ60*AS60+0.21*(AQ60*AS60)</f>
        <v>-484.06049999999999</v>
      </c>
      <c r="AV60" s="13">
        <v>0.59499999999999997</v>
      </c>
      <c r="AW60" s="12" t="s">
        <v>16</v>
      </c>
      <c r="AX60" s="12">
        <v>-1050</v>
      </c>
      <c r="AY60" s="24">
        <f t="shared" ref="AY60" si="97">AV60*AX60+0.21*(AV60*AX60)</f>
        <v>-755.94749999999999</v>
      </c>
      <c r="BA60" s="13">
        <v>0.375</v>
      </c>
      <c r="BB60" s="12" t="s">
        <v>16</v>
      </c>
      <c r="BC60" s="12">
        <v>-445</v>
      </c>
      <c r="BD60" s="24">
        <f t="shared" ref="BD60" si="98">BA60*BC60+0.21*(BA60*BC60)</f>
        <v>-201.91874999999999</v>
      </c>
      <c r="BF60" s="13">
        <v>1.298</v>
      </c>
      <c r="BG60" s="12" t="s">
        <v>16</v>
      </c>
      <c r="BH60" s="12">
        <v>-445</v>
      </c>
      <c r="BI60" s="24">
        <f t="shared" ref="BI60" si="99">BF60*BH60+0.21*(BF60*BH60)</f>
        <v>-698.90809999999999</v>
      </c>
      <c r="BK60" s="37">
        <f>C60+H60+M60+R60+W60+AB60+AG60+AL60+AQ60+AV60+BA60+BF60</f>
        <v>7.7360000000000007</v>
      </c>
      <c r="BL60" s="12" t="s">
        <v>16</v>
      </c>
      <c r="BM60" s="12"/>
      <c r="BN60" s="44">
        <f>F60+K60+P60+U60+Z60+AE60+AJ60+AO60+AT60+AY60+BD60+BI60</f>
        <v>-8603.8683499999988</v>
      </c>
      <c r="BO60" s="12" t="s">
        <v>48</v>
      </c>
    </row>
    <row r="61" spans="1:69" ht="9.9" customHeight="1" x14ac:dyDescent="0.35">
      <c r="A61" s="6"/>
      <c r="C61" s="13"/>
      <c r="D61" s="12"/>
      <c r="E61" s="12"/>
      <c r="F61" s="24"/>
      <c r="H61" s="13"/>
      <c r="I61" s="12"/>
      <c r="J61" s="12"/>
      <c r="K61" s="24"/>
      <c r="M61" s="13"/>
      <c r="N61" s="12"/>
      <c r="O61" s="12"/>
      <c r="P61" s="24"/>
      <c r="R61" s="13"/>
      <c r="S61" s="12"/>
      <c r="T61" s="12"/>
      <c r="U61" s="24"/>
      <c r="W61" s="13"/>
      <c r="X61" s="12"/>
      <c r="Y61" s="12"/>
      <c r="Z61" s="24"/>
      <c r="AB61" s="13"/>
      <c r="AC61" s="12"/>
      <c r="AD61" s="12"/>
      <c r="AE61" s="24"/>
      <c r="AG61" s="13"/>
      <c r="AH61" s="12"/>
      <c r="AI61" s="12"/>
      <c r="AJ61" s="24"/>
      <c r="AL61" s="13"/>
      <c r="AM61" s="12"/>
      <c r="AN61" s="12"/>
      <c r="AO61" s="24"/>
      <c r="AQ61" s="13"/>
      <c r="AR61" s="12"/>
      <c r="AS61" s="12"/>
      <c r="AT61" s="24"/>
      <c r="AV61" s="13"/>
      <c r="AW61" s="12"/>
      <c r="AX61" s="12"/>
      <c r="AY61" s="24"/>
      <c r="BA61" s="13"/>
      <c r="BB61" s="12"/>
      <c r="BC61" s="12"/>
      <c r="BD61" s="24"/>
      <c r="BF61" s="13"/>
      <c r="BG61" s="12"/>
      <c r="BH61" s="12"/>
      <c r="BI61" s="24"/>
      <c r="BK61" s="37"/>
      <c r="BL61" s="12"/>
      <c r="BM61" s="12"/>
      <c r="BN61" s="38"/>
      <c r="BO61" s="12"/>
    </row>
    <row r="62" spans="1:69" ht="18" customHeight="1" x14ac:dyDescent="0.35">
      <c r="A62" s="6" t="s">
        <v>42</v>
      </c>
      <c r="C62" s="13">
        <v>0</v>
      </c>
      <c r="D62" s="12" t="s">
        <v>43</v>
      </c>
      <c r="E62" s="12"/>
      <c r="F62" s="24">
        <v>0</v>
      </c>
      <c r="H62" s="13">
        <v>0.75</v>
      </c>
      <c r="I62" s="12" t="s">
        <v>43</v>
      </c>
      <c r="J62" s="12">
        <v>2407.83</v>
      </c>
      <c r="K62" s="24">
        <v>2185.1</v>
      </c>
      <c r="M62" s="13">
        <v>0</v>
      </c>
      <c r="N62" s="12" t="s">
        <v>43</v>
      </c>
      <c r="O62" s="12"/>
      <c r="P62" s="24">
        <v>0</v>
      </c>
      <c r="R62" s="13">
        <v>0</v>
      </c>
      <c r="S62" s="12" t="s">
        <v>43</v>
      </c>
      <c r="T62" s="12"/>
      <c r="U62" s="24">
        <v>0</v>
      </c>
      <c r="W62" s="13">
        <v>0</v>
      </c>
      <c r="X62" s="12" t="s">
        <v>43</v>
      </c>
      <c r="Y62" s="12"/>
      <c r="Z62" s="24">
        <v>0</v>
      </c>
      <c r="AB62" s="13">
        <v>1</v>
      </c>
      <c r="AC62" s="12" t="s">
        <v>43</v>
      </c>
      <c r="AD62" s="12">
        <v>2407.83</v>
      </c>
      <c r="AE62" s="24">
        <v>2913.47</v>
      </c>
      <c r="AG62" s="13">
        <v>0</v>
      </c>
      <c r="AH62" s="12" t="s">
        <v>43</v>
      </c>
      <c r="AI62" s="12"/>
      <c r="AJ62" s="24">
        <v>0</v>
      </c>
      <c r="AL62" s="13">
        <v>0</v>
      </c>
      <c r="AM62" s="12" t="s">
        <v>43</v>
      </c>
      <c r="AN62" s="12"/>
      <c r="AO62" s="24">
        <v>0</v>
      </c>
      <c r="AQ62" s="13">
        <v>0</v>
      </c>
      <c r="AR62" s="12" t="s">
        <v>43</v>
      </c>
      <c r="AS62" s="12"/>
      <c r="AT62" s="24">
        <v>0</v>
      </c>
      <c r="AV62" s="13">
        <v>1</v>
      </c>
      <c r="AW62" s="12" t="s">
        <v>43</v>
      </c>
      <c r="AX62" s="12">
        <v>969.45</v>
      </c>
      <c r="AY62" s="24">
        <v>1173.03</v>
      </c>
      <c r="BA62" s="13">
        <v>0</v>
      </c>
      <c r="BB62" s="12" t="s">
        <v>43</v>
      </c>
      <c r="BC62" s="12"/>
      <c r="BD62" s="24">
        <v>0</v>
      </c>
      <c r="BF62" s="13">
        <v>0</v>
      </c>
      <c r="BG62" s="12" t="s">
        <v>43</v>
      </c>
      <c r="BH62" s="12"/>
      <c r="BI62" s="24">
        <v>0</v>
      </c>
      <c r="BK62" s="37">
        <v>0.26</v>
      </c>
      <c r="BL62" s="12" t="s">
        <v>16</v>
      </c>
      <c r="BM62" s="12"/>
      <c r="BN62" s="44">
        <f>F62+K62+P62+U62+Z62+AE62+AJ62+AO62+AT62+AY62+BD62+BI62</f>
        <v>6271.5999999999995</v>
      </c>
      <c r="BO62" s="12" t="s">
        <v>48</v>
      </c>
    </row>
    <row r="63" spans="1:69" ht="9.9" customHeight="1" x14ac:dyDescent="0.35">
      <c r="A63" s="6"/>
      <c r="C63" s="19"/>
      <c r="F63" s="25"/>
      <c r="H63" s="19"/>
      <c r="K63" s="25"/>
      <c r="M63" s="19"/>
      <c r="P63" s="25"/>
      <c r="R63" s="19"/>
      <c r="U63" s="25"/>
      <c r="W63" s="19"/>
      <c r="Z63" s="25"/>
      <c r="AB63" s="19"/>
      <c r="AE63" s="25"/>
      <c r="AG63" s="19"/>
      <c r="AJ63" s="25"/>
      <c r="AL63" s="19"/>
      <c r="AO63" s="25"/>
      <c r="AQ63" s="19"/>
      <c r="AT63" s="25"/>
      <c r="AV63" s="19"/>
      <c r="AY63" s="25"/>
      <c r="BA63" s="19"/>
      <c r="BD63" s="25"/>
      <c r="BF63" s="19"/>
      <c r="BI63" s="25"/>
      <c r="BK63" s="19"/>
      <c r="BN63" s="25"/>
    </row>
    <row r="64" spans="1:69" ht="18" customHeight="1" x14ac:dyDescent="0.35">
      <c r="A64" s="6" t="s">
        <v>10</v>
      </c>
      <c r="C64" s="20"/>
      <c r="D64" s="21"/>
      <c r="E64" s="21"/>
      <c r="F64" s="22">
        <v>2632.97</v>
      </c>
      <c r="H64" s="20"/>
      <c r="I64" s="21"/>
      <c r="J64" s="21"/>
      <c r="K64" s="22">
        <v>2633</v>
      </c>
      <c r="M64" s="20"/>
      <c r="N64" s="21"/>
      <c r="O64" s="21"/>
      <c r="P64" s="22">
        <v>2643.85</v>
      </c>
      <c r="R64" s="20"/>
      <c r="S64" s="21"/>
      <c r="T64" s="21"/>
      <c r="U64" s="22">
        <v>2647.48</v>
      </c>
      <c r="W64" s="20"/>
      <c r="X64" s="21"/>
      <c r="Y64" s="21"/>
      <c r="Z64" s="22">
        <v>2647.48</v>
      </c>
      <c r="AB64" s="20"/>
      <c r="AC64" s="21"/>
      <c r="AD64" s="21"/>
      <c r="AE64" s="22">
        <v>2662</v>
      </c>
      <c r="AG64" s="20"/>
      <c r="AH64" s="21"/>
      <c r="AI64" s="21"/>
      <c r="AJ64" s="22">
        <v>2662</v>
      </c>
      <c r="AL64" s="20"/>
      <c r="AM64" s="21"/>
      <c r="AN64" s="21"/>
      <c r="AO64" s="22">
        <v>2662</v>
      </c>
      <c r="AQ64" s="20"/>
      <c r="AR64" s="21"/>
      <c r="AS64" s="21"/>
      <c r="AT64" s="22">
        <v>2662</v>
      </c>
      <c r="AV64" s="20"/>
      <c r="AW64" s="21"/>
      <c r="AX64" s="21"/>
      <c r="AY64" s="22">
        <v>2662</v>
      </c>
      <c r="BA64" s="20"/>
      <c r="BB64" s="21"/>
      <c r="BC64" s="21"/>
      <c r="BD64" s="22">
        <v>2662</v>
      </c>
      <c r="BF64" s="20"/>
      <c r="BG64" s="21"/>
      <c r="BH64" s="21"/>
      <c r="BI64" s="22">
        <v>2662</v>
      </c>
      <c r="BK64" s="20"/>
      <c r="BL64" s="21"/>
      <c r="BM64" s="21"/>
      <c r="BN64" s="45">
        <f>F64+K64+P64++U64+Z64+AE64+AJ64+AO64+AT64+AY64+BD64+BI64</f>
        <v>31838.78</v>
      </c>
      <c r="BQ64">
        <v>7260</v>
      </c>
    </row>
    <row r="65" spans="5:68" ht="10.199999999999999" customHeight="1" x14ac:dyDescent="0.35"/>
    <row r="66" spans="5:68" ht="18" customHeight="1" x14ac:dyDescent="0.35">
      <c r="E66" s="18" t="s">
        <v>18</v>
      </c>
      <c r="F66" s="26">
        <f>SUM(F40:F64)</f>
        <v>34864.816650400004</v>
      </c>
      <c r="J66" s="18" t="s">
        <v>18</v>
      </c>
      <c r="K66" s="26">
        <f>SUM(K40:K64)</f>
        <v>36669.2170692</v>
      </c>
      <c r="O66" s="18" t="s">
        <v>18</v>
      </c>
      <c r="P66" s="26">
        <f>SUM(P40:P64)</f>
        <v>38653.643374200001</v>
      </c>
      <c r="T66" s="18" t="s">
        <v>18</v>
      </c>
      <c r="U66" s="26">
        <f>SUM(U40:U64)</f>
        <v>32439.532732399999</v>
      </c>
      <c r="Y66" s="18" t="s">
        <v>18</v>
      </c>
      <c r="Z66" s="26">
        <f>SUM(Z40:Z64)</f>
        <v>38906.718071499999</v>
      </c>
      <c r="AD66" s="18" t="s">
        <v>18</v>
      </c>
      <c r="AE66" s="26">
        <f>SUM(AE40:AE64)</f>
        <v>32438.720131599999</v>
      </c>
      <c r="AI66" s="18" t="s">
        <v>18</v>
      </c>
      <c r="AJ66" s="26">
        <f>SUM(AJ40:AJ64)</f>
        <v>34617.321141299995</v>
      </c>
      <c r="AN66" s="18" t="s">
        <v>18</v>
      </c>
      <c r="AO66" s="26">
        <f>SUM(AO40:AO64)</f>
        <v>43911.398222000003</v>
      </c>
      <c r="AS66" s="18" t="s">
        <v>18</v>
      </c>
      <c r="AT66" s="26">
        <f>SUM(AT40:AT64)</f>
        <v>34262.149450299999</v>
      </c>
      <c r="AX66" s="18" t="s">
        <v>18</v>
      </c>
      <c r="AY66" s="26">
        <f>SUM(AY40:AY64)</f>
        <v>45176.155025600005</v>
      </c>
      <c r="BC66" s="18" t="s">
        <v>18</v>
      </c>
      <c r="BD66" s="26">
        <f>SUM(BD40:BD64)</f>
        <v>40125.428983600003</v>
      </c>
      <c r="BH66" s="18" t="s">
        <v>18</v>
      </c>
      <c r="BI66" s="26">
        <f>SUM(BI40:BI64)</f>
        <v>35324.208793199999</v>
      </c>
      <c r="BM66" s="18" t="s">
        <v>18</v>
      </c>
      <c r="BN66" s="35">
        <f>SUM(F66,K66,P66,U66,Z66,AE66,AJ66,AO66,AT66,AY66,BD66,BI66)</f>
        <v>447389.30964529992</v>
      </c>
      <c r="BP66" s="42"/>
    </row>
    <row r="70" spans="5:68" x14ac:dyDescent="0.35">
      <c r="BJ70" t="s">
        <v>44</v>
      </c>
      <c r="BK70">
        <v>7.0000000000000007E-2</v>
      </c>
      <c r="BL70" t="s">
        <v>52</v>
      </c>
    </row>
    <row r="71" spans="5:68" x14ac:dyDescent="0.35">
      <c r="BJ71" t="s">
        <v>45</v>
      </c>
      <c r="BK71">
        <v>7.3999999999999996E-2</v>
      </c>
      <c r="BL71" t="s">
        <v>52</v>
      </c>
    </row>
    <row r="72" spans="5:68" x14ac:dyDescent="0.35">
      <c r="BJ72" t="s">
        <v>46</v>
      </c>
      <c r="BK72">
        <v>4.9000000000000002E-2</v>
      </c>
      <c r="BL72" t="s">
        <v>52</v>
      </c>
    </row>
    <row r="73" spans="5:68" x14ac:dyDescent="0.35">
      <c r="BJ73" t="s">
        <v>47</v>
      </c>
      <c r="BK73">
        <v>5.4</v>
      </c>
      <c r="BL73" t="s">
        <v>52</v>
      </c>
    </row>
    <row r="74" spans="5:68" x14ac:dyDescent="0.35">
      <c r="BJ74" t="s">
        <v>49</v>
      </c>
      <c r="BK74">
        <v>0.13</v>
      </c>
      <c r="BL74" t="s">
        <v>52</v>
      </c>
    </row>
    <row r="75" spans="5:68" x14ac:dyDescent="0.35">
      <c r="BJ75" t="s">
        <v>51</v>
      </c>
      <c r="BK75">
        <v>2.0699999999999998</v>
      </c>
      <c r="BL75" t="s">
        <v>52</v>
      </c>
    </row>
    <row r="78" spans="5:68" ht="16.2" x14ac:dyDescent="0.35">
      <c r="BJ78" s="46" t="s">
        <v>50</v>
      </c>
      <c r="BK78" s="46">
        <f>SUM(BK54,BK56,BK58,BK60,BK62,BK70,BK71,BK72,BK73,BK74,BK75)</f>
        <v>88.76</v>
      </c>
      <c r="BM78" s="46" t="s">
        <v>53</v>
      </c>
      <c r="BN78" s="47">
        <f>SUM(BN30-BN66)</f>
        <v>226896.26035470015</v>
      </c>
    </row>
  </sheetData>
  <pageMargins left="0.7" right="0.7" top="0.78740157499999996" bottom="0.78740157499999996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36CC5-81C5-4DC7-9C46-6BE890E69388}">
  <dimension ref="C22:Q91"/>
  <sheetViews>
    <sheetView workbookViewId="0">
      <selection activeCell="F74" sqref="F74"/>
    </sheetView>
  </sheetViews>
  <sheetFormatPr defaultRowHeight="14.4" x14ac:dyDescent="0.35"/>
  <cols>
    <col min="6" max="6" width="10.88671875" customWidth="1"/>
    <col min="8" max="8" width="18.33203125" customWidth="1"/>
    <col min="12" max="12" width="19.5546875" customWidth="1"/>
    <col min="13" max="13" width="21.6640625" customWidth="1"/>
  </cols>
  <sheetData>
    <row r="22" spans="4:13" ht="16.2" x14ac:dyDescent="0.35">
      <c r="D22" s="46" t="s">
        <v>54</v>
      </c>
      <c r="E22" s="46">
        <f>SUM(Vyhodnocení!BK18-Vyhodnocení!BK54)</f>
        <v>19.670999999999992</v>
      </c>
      <c r="L22" s="46" t="s">
        <v>54</v>
      </c>
      <c r="M22" s="46">
        <f>SUM(Vyhodnocení!BK20-Vyhodnocení!BK56)</f>
        <v>3.2000000000000028E-2</v>
      </c>
    </row>
    <row r="45" spans="5:14" ht="16.2" x14ac:dyDescent="0.35">
      <c r="E45" s="46" t="s">
        <v>54</v>
      </c>
      <c r="F45" s="46">
        <f>SUM(Vyhodnocení!BK22-Vyhodnocení!BK58)</f>
        <v>-1.3800000000000008</v>
      </c>
      <c r="M45" s="46" t="s">
        <v>54</v>
      </c>
      <c r="N45" s="46">
        <f>SUM(Vyhodnocení!BK24-Vyhodnocení!BK60)</f>
        <v>-1.9650000000000016</v>
      </c>
    </row>
    <row r="73" spans="3:17" ht="18" x14ac:dyDescent="0.35">
      <c r="F73" s="56">
        <f>SUM(Vyhodnocení!BK54,Vyhodnocení!BK56,Vyhodnocení!BK58,Vyhodnocení!BK60,Vyhodnocení!BK62,Vyhodnocení!BK72)</f>
        <v>81.01600000000002</v>
      </c>
      <c r="Q73" s="48" t="s">
        <v>55</v>
      </c>
    </row>
    <row r="74" spans="3:17" ht="18" x14ac:dyDescent="0.35">
      <c r="D74" s="48" t="s">
        <v>69</v>
      </c>
      <c r="F74" s="57">
        <f>SUM(Vyhodnocení!BK56,Vyhodnocení!BK58,Vyhodnocení!BK60,Vyhodnocení!BK62,Vyhodnocení!BK72)/F73</f>
        <v>0.26477485928705441</v>
      </c>
    </row>
    <row r="78" spans="3:17" ht="19.95" customHeight="1" x14ac:dyDescent="0.35">
      <c r="C78" s="48" t="s">
        <v>56</v>
      </c>
      <c r="D78" s="48"/>
      <c r="E78" s="48"/>
      <c r="F78" s="48"/>
      <c r="G78" s="48"/>
      <c r="H78" s="49">
        <v>447389.31</v>
      </c>
    </row>
    <row r="79" spans="3:17" ht="19.95" customHeight="1" x14ac:dyDescent="0.35">
      <c r="C79" s="48" t="s">
        <v>57</v>
      </c>
      <c r="D79" s="48"/>
      <c r="E79" s="48"/>
      <c r="F79" s="48"/>
      <c r="G79" s="48"/>
      <c r="H79" s="49">
        <v>61308.13</v>
      </c>
      <c r="J79" t="s">
        <v>58</v>
      </c>
    </row>
    <row r="80" spans="3:17" ht="19.95" customHeight="1" x14ac:dyDescent="0.35">
      <c r="C80" s="48" t="s">
        <v>59</v>
      </c>
      <c r="D80" s="48"/>
      <c r="E80" s="48"/>
      <c r="F80" s="48"/>
      <c r="G80" s="48"/>
      <c r="H80" s="49">
        <v>8975.5400000000009</v>
      </c>
      <c r="J80" t="s">
        <v>61</v>
      </c>
    </row>
    <row r="81" spans="3:13" ht="19.95" customHeight="1" thickBot="1" x14ac:dyDescent="0.4">
      <c r="C81" s="48" t="s">
        <v>60</v>
      </c>
      <c r="D81" s="48"/>
      <c r="E81" s="48"/>
      <c r="F81" s="48"/>
      <c r="G81" s="48"/>
      <c r="H81" s="50">
        <v>1341.41</v>
      </c>
    </row>
    <row r="82" spans="3:13" ht="19.95" customHeight="1" x14ac:dyDescent="0.35">
      <c r="C82" s="48" t="s">
        <v>68</v>
      </c>
      <c r="D82" s="48"/>
      <c r="E82" s="48"/>
      <c r="F82" s="48"/>
      <c r="G82" s="48"/>
      <c r="H82" s="51">
        <v>7260</v>
      </c>
    </row>
    <row r="83" spans="3:13" ht="19.95" customHeight="1" x14ac:dyDescent="0.35">
      <c r="C83" s="48"/>
      <c r="D83" s="48"/>
      <c r="E83" s="48"/>
      <c r="F83" s="48"/>
      <c r="G83" s="48"/>
      <c r="H83" s="48"/>
    </row>
    <row r="84" spans="3:13" ht="19.95" customHeight="1" x14ac:dyDescent="0.35">
      <c r="C84" s="48" t="s">
        <v>62</v>
      </c>
      <c r="D84" s="48"/>
      <c r="E84" s="48"/>
      <c r="F84" s="48"/>
      <c r="G84" s="48"/>
      <c r="H84" s="49">
        <f>SUM(H78,H79,H80,H81:H82)</f>
        <v>526274.3899999999</v>
      </c>
    </row>
    <row r="85" spans="3:13" ht="19.95" customHeight="1" x14ac:dyDescent="0.35">
      <c r="C85" s="48"/>
      <c r="D85" s="48"/>
      <c r="E85" s="48"/>
      <c r="F85" s="48"/>
      <c r="G85" s="48"/>
      <c r="H85" s="48"/>
    </row>
    <row r="86" spans="3:13" ht="19.95" customHeight="1" x14ac:dyDescent="0.35">
      <c r="C86" s="48" t="s">
        <v>63</v>
      </c>
      <c r="D86" s="48"/>
      <c r="E86" s="48"/>
      <c r="F86" s="48"/>
      <c r="G86" s="48"/>
      <c r="H86" s="51">
        <v>-109528</v>
      </c>
    </row>
    <row r="87" spans="3:13" ht="19.95" customHeight="1" x14ac:dyDescent="0.35">
      <c r="C87" s="48"/>
      <c r="D87" s="48"/>
      <c r="E87" s="48"/>
      <c r="F87" s="48"/>
      <c r="G87" s="48"/>
      <c r="H87" s="48"/>
    </row>
    <row r="88" spans="3:13" ht="19.95" customHeight="1" x14ac:dyDescent="0.35">
      <c r="C88" s="48" t="s">
        <v>18</v>
      </c>
      <c r="D88" s="48"/>
      <c r="E88" s="48"/>
      <c r="F88" s="48"/>
      <c r="G88" s="48"/>
      <c r="H88" s="49">
        <f>SUM(H84,H86)</f>
        <v>416746.3899999999</v>
      </c>
      <c r="L88" s="54"/>
    </row>
    <row r="89" spans="3:13" ht="19.95" customHeight="1" x14ac:dyDescent="0.35">
      <c r="C89" s="48" t="s">
        <v>66</v>
      </c>
      <c r="D89" s="48"/>
      <c r="E89" s="48"/>
      <c r="F89" s="48"/>
      <c r="G89" s="48"/>
      <c r="H89" s="51">
        <v>-288570</v>
      </c>
      <c r="L89" s="54"/>
    </row>
    <row r="90" spans="3:13" ht="19.95" customHeight="1" thickBot="1" x14ac:dyDescent="0.4">
      <c r="C90" s="48" t="s">
        <v>64</v>
      </c>
      <c r="D90" s="48"/>
      <c r="E90" s="48"/>
      <c r="F90" s="48"/>
      <c r="G90" s="48"/>
      <c r="H90" s="52">
        <v>449</v>
      </c>
      <c r="L90" s="40"/>
    </row>
    <row r="91" spans="3:13" ht="19.95" customHeight="1" x14ac:dyDescent="0.35">
      <c r="C91" s="48" t="s">
        <v>65</v>
      </c>
      <c r="D91" s="48"/>
      <c r="E91" s="48"/>
      <c r="F91" s="48"/>
      <c r="G91" s="48"/>
      <c r="H91" s="53">
        <f>(H88+H89)/H90</f>
        <v>285.47080178173695</v>
      </c>
      <c r="L91" s="55">
        <f>H88/H90</f>
        <v>928.1656792873049</v>
      </c>
      <c r="M91" t="s">
        <v>67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Vyhodnocení</vt:lpstr>
      <vt:lpstr>Grafy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Pospisil, Libor</dc:creator>
  <cp:lastModifiedBy>Šárka Kopková</cp:lastModifiedBy>
  <cp:lastPrinted>2025-02-28T07:03:34Z</cp:lastPrinted>
  <dcterms:created xsi:type="dcterms:W3CDTF">2025-01-31T15:17:41Z</dcterms:created>
  <dcterms:modified xsi:type="dcterms:W3CDTF">2025-03-06T07:38:02Z</dcterms:modified>
</cp:coreProperties>
</file>